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mc:AlternateContent xmlns:mc="http://schemas.openxmlformats.org/markup-compatibility/2006">
    <mc:Choice Requires="x15">
      <x15ac:absPath xmlns:x15ac="http://schemas.microsoft.com/office/spreadsheetml/2010/11/ac" url="\\arqsv0\IIRS_\Projetos_IIRS\0PROADI_Planificação\Etapas\Guia Tutoria\APS_Revisão e Diagramação\Etapa 4.2\Não revisar ou diagramar\"/>
    </mc:Choice>
  </mc:AlternateContent>
  <xr:revisionPtr revIDLastSave="0" documentId="13_ncr:1_{C91A635E-3F25-4468-91A1-DF8AEA1EFE09}" xr6:coauthVersionLast="44" xr6:coauthVersionMax="44" xr10:uidLastSave="{00000000-0000-0000-0000-000000000000}"/>
  <bookViews>
    <workbookView xWindow="-120" yWindow="-120" windowWidth="20730" windowHeight="11160" tabRatio="949" firstSheet="3" activeTab="3" xr2:uid="{00000000-000D-0000-FFFF-FFFF00000000}"/>
  </bookViews>
  <sheets>
    <sheet name="Tutorial" sheetId="38" r:id="rId1"/>
    <sheet name="POPGEST2013" sheetId="30" state="hidden" r:id="rId2"/>
    <sheet name="POP2013" sheetId="29" state="hidden" r:id="rId3"/>
    <sheet name="Cadastro" sheetId="19" r:id="rId4"/>
    <sheet name="GESTANTE" sheetId="40" r:id="rId5"/>
    <sheet name="CRIANÇA" sheetId="47" r:id="rId6"/>
    <sheet name="DIABÉTICO" sheetId="46" r:id="rId7"/>
    <sheet name="HIPERTENSO" sheetId="45" r:id="rId8"/>
    <sheet name="IDOSO" sheetId="44" r:id="rId9"/>
    <sheet name="MULHER" sheetId="43" r:id="rId10"/>
    <sheet name="S. MENTAL" sheetId="42" r:id="rId11"/>
    <sheet name="PREVENÇÃO" sheetId="39" r:id="rId12"/>
    <sheet name="CH Equipe" sheetId="16" r:id="rId13"/>
    <sheet name="Agenda" sheetId="48" r:id="rId14"/>
    <sheet name="AAE" sheetId="28" r:id="rId15"/>
    <sheet name="Ap.Diag." sheetId="26" r:id="rId16"/>
    <sheet name="Planilha1" sheetId="36" state="hidden" r:id="rId17"/>
    <sheet name="Painel Bordo" sheetId="34" state="hidden" r:id="rId18"/>
    <sheet name="Plan3" sheetId="31" state="hidden" r:id="rId19"/>
  </sheets>
  <externalReferences>
    <externalReference r:id="rId20"/>
    <externalReference r:id="rId21"/>
  </externalReferences>
  <definedNames>
    <definedName name="_xlnm.Print_Area" localSheetId="14">AAE!$A$1:$BV$16</definedName>
    <definedName name="_xlnm.Print_Area" localSheetId="12">'CH Equipe'!$A$4:$CU$155</definedName>
    <definedName name="Criança_Programação">Tutorial!$K$346</definedName>
    <definedName name="_xlnm.Print_Titles" localSheetId="14">AAE!$4:$6</definedName>
    <definedName name="_xlnm.Print_Titles" localSheetId="15">'Ap.Diag.'!$2:$4</definedName>
    <definedName name="_xlnm.Print_Titles" localSheetId="12">'CH Equipe'!$4:$9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7" i="26" l="1"/>
  <c r="S48" i="26"/>
  <c r="S49" i="26"/>
  <c r="S50" i="26"/>
  <c r="O47" i="26"/>
  <c r="O48" i="26"/>
  <c r="O49" i="26"/>
  <c r="O50" i="26"/>
  <c r="S41" i="26"/>
  <c r="O41" i="26"/>
  <c r="BW105" i="48"/>
  <c r="BW103" i="48"/>
  <c r="CU105" i="48"/>
  <c r="CU103" i="48"/>
  <c r="CU101" i="48"/>
  <c r="CU99" i="48"/>
  <c r="BW83" i="48"/>
  <c r="BW81" i="48"/>
  <c r="CU83" i="48"/>
  <c r="CU81" i="48"/>
  <c r="CU79" i="48"/>
  <c r="CU77" i="48"/>
  <c r="BW62" i="48"/>
  <c r="BW60" i="48"/>
  <c r="BW32" i="48"/>
  <c r="BW30" i="48"/>
  <c r="CU62" i="48"/>
  <c r="CU60" i="48"/>
  <c r="CU58" i="48"/>
  <c r="CU56" i="48"/>
  <c r="CU32" i="48"/>
  <c r="CU30" i="48"/>
  <c r="CU28" i="48"/>
  <c r="CU26" i="48"/>
  <c r="AH66" i="16"/>
  <c r="AH65" i="16"/>
  <c r="O66" i="16"/>
  <c r="O65" i="16"/>
  <c r="U42" i="26"/>
  <c r="U50" i="26"/>
  <c r="U49" i="26"/>
  <c r="AA49" i="26" s="1"/>
  <c r="U47" i="26"/>
  <c r="BK22" i="28"/>
  <c r="BK20" i="28"/>
  <c r="K38" i="16" a="1"/>
  <c r="K38" i="16" s="1"/>
  <c r="AM15" i="42"/>
  <c r="AN15" i="42" s="1"/>
  <c r="AM14" i="42"/>
  <c r="AP14" i="42"/>
  <c r="U15" i="43"/>
  <c r="X8" i="26"/>
  <c r="X42" i="26"/>
  <c r="U11" i="43"/>
  <c r="U13" i="43" s="1"/>
  <c r="U10" i="40"/>
  <c r="AA10" i="40"/>
  <c r="AN14" i="42"/>
  <c r="AO15" i="42"/>
  <c r="AO14" i="42"/>
  <c r="AP15" i="42"/>
  <c r="S10" i="26"/>
  <c r="O10" i="26"/>
  <c r="S36" i="26"/>
  <c r="AI117" i="16"/>
  <c r="CC97" i="16"/>
  <c r="CC98" i="16"/>
  <c r="BS97" i="16"/>
  <c r="BS98" i="16" s="1"/>
  <c r="BJ97" i="16"/>
  <c r="BJ98" i="16" s="1"/>
  <c r="AZ97" i="16"/>
  <c r="AZ98" i="16"/>
  <c r="AQ97" i="16"/>
  <c r="AQ98" i="16"/>
  <c r="AH97" i="16"/>
  <c r="AH98" i="16" s="1"/>
  <c r="X97" i="16"/>
  <c r="X98" i="16" s="1"/>
  <c r="O97" i="16"/>
  <c r="O98" i="16"/>
  <c r="K540" i="38"/>
  <c r="I540" i="38"/>
  <c r="G540" i="38"/>
  <c r="E540" i="38"/>
  <c r="CC85" i="16"/>
  <c r="AZ85" i="16"/>
  <c r="BJ85" i="16"/>
  <c r="AQ85" i="16"/>
  <c r="AH85" i="16"/>
  <c r="O85" i="16"/>
  <c r="AZ76" i="16"/>
  <c r="AZ67" i="16"/>
  <c r="BJ67" i="16"/>
  <c r="BN95" i="48" s="1"/>
  <c r="BW95" i="48" s="1"/>
  <c r="CC67" i="16"/>
  <c r="BN74" i="48" s="1"/>
  <c r="BW74" i="48" s="1"/>
  <c r="BS67" i="16"/>
  <c r="AZ60" i="16"/>
  <c r="X85" i="16"/>
  <c r="AQ67" i="16"/>
  <c r="BN52" i="48" s="1"/>
  <c r="BW52" i="48" s="1"/>
  <c r="AQ3" i="31"/>
  <c r="AQ5" i="31"/>
  <c r="AY24" i="31"/>
  <c r="AY25" i="31"/>
  <c r="AY26" i="31"/>
  <c r="AY27" i="31"/>
  <c r="AY40" i="31"/>
  <c r="AY41" i="31"/>
  <c r="AY42" i="31"/>
  <c r="AY43" i="31"/>
  <c r="AY60" i="31"/>
  <c r="AY61" i="31"/>
  <c r="AY62" i="31"/>
  <c r="AY63" i="31"/>
  <c r="AY64" i="31"/>
  <c r="AY65" i="31"/>
  <c r="AY85" i="31"/>
  <c r="AY86" i="31"/>
  <c r="AY87" i="31"/>
  <c r="AY88" i="31"/>
  <c r="AY89" i="31"/>
  <c r="AY90" i="31"/>
  <c r="E6" i="34"/>
  <c r="E14" i="34"/>
  <c r="H14" i="34"/>
  <c r="H16" i="34" s="1"/>
  <c r="F14" i="34"/>
  <c r="G14" i="34"/>
  <c r="E15" i="34"/>
  <c r="H15" i="34" s="1"/>
  <c r="F15" i="34"/>
  <c r="G15" i="34"/>
  <c r="H21" i="34"/>
  <c r="E22" i="34"/>
  <c r="E23" i="34"/>
  <c r="F22" i="34"/>
  <c r="F23" i="34"/>
  <c r="G22" i="34"/>
  <c r="G23" i="34" s="1"/>
  <c r="E28" i="34"/>
  <c r="E30" i="34"/>
  <c r="H30" i="34"/>
  <c r="H31" i="34" s="1"/>
  <c r="F30" i="34"/>
  <c r="G30" i="34"/>
  <c r="E36" i="34"/>
  <c r="E37" i="34" s="1"/>
  <c r="F37" i="34" s="1"/>
  <c r="H36" i="34"/>
  <c r="E38" i="34"/>
  <c r="H38" i="34"/>
  <c r="H39" i="34" s="1"/>
  <c r="F38" i="34"/>
  <c r="G38" i="34"/>
  <c r="E47" i="34"/>
  <c r="H47" i="34" s="1"/>
  <c r="F47" i="34"/>
  <c r="F49" i="34" s="1"/>
  <c r="F50" i="34" s="1"/>
  <c r="G47" i="34"/>
  <c r="E48" i="34"/>
  <c r="H48" i="34" s="1"/>
  <c r="F48" i="34"/>
  <c r="G48" i="34"/>
  <c r="E54" i="34"/>
  <c r="F54" i="34" s="1"/>
  <c r="E55" i="34"/>
  <c r="E56" i="34"/>
  <c r="H56" i="34" s="1"/>
  <c r="F56" i="34"/>
  <c r="G56" i="34"/>
  <c r="E64" i="34"/>
  <c r="E66" i="34" s="1"/>
  <c r="F64" i="34"/>
  <c r="G64" i="34"/>
  <c r="H64" i="34"/>
  <c r="E72" i="34"/>
  <c r="E74" i="34" s="1"/>
  <c r="F72" i="34"/>
  <c r="G72" i="34"/>
  <c r="H72" i="34" s="1"/>
  <c r="I11" i="26"/>
  <c r="I12" i="26"/>
  <c r="I13" i="26"/>
  <c r="I14" i="26"/>
  <c r="I15" i="26"/>
  <c r="I16" i="26"/>
  <c r="I17" i="26"/>
  <c r="I18" i="26"/>
  <c r="C19" i="26"/>
  <c r="I19" i="26"/>
  <c r="I21" i="26"/>
  <c r="I22" i="26"/>
  <c r="I23" i="26"/>
  <c r="I24" i="26"/>
  <c r="I25" i="26"/>
  <c r="I26" i="26"/>
  <c r="I27" i="26"/>
  <c r="I28" i="26"/>
  <c r="I29" i="26"/>
  <c r="I30" i="26"/>
  <c r="I31" i="26"/>
  <c r="I32" i="26"/>
  <c r="I33" i="26"/>
  <c r="I34" i="26"/>
  <c r="I35" i="26"/>
  <c r="I36" i="26"/>
  <c r="I37" i="26"/>
  <c r="I38" i="26"/>
  <c r="I39" i="26"/>
  <c r="I40" i="26"/>
  <c r="I42" i="26"/>
  <c r="I43" i="26"/>
  <c r="I44" i="26"/>
  <c r="I45" i="26"/>
  <c r="I46" i="26"/>
  <c r="AZ16" i="16"/>
  <c r="O21" i="16"/>
  <c r="AH21" i="16"/>
  <c r="AZ21" i="16"/>
  <c r="BJ21" i="16"/>
  <c r="BN89" i="48" s="1"/>
  <c r="BW89" i="48" s="1"/>
  <c r="BS21" i="16"/>
  <c r="CC21" i="16"/>
  <c r="BN68" i="48" s="1"/>
  <c r="BW68" i="48" s="1"/>
  <c r="AZ34" i="16"/>
  <c r="AZ41" i="16"/>
  <c r="AI114" i="16"/>
  <c r="AI115" i="16"/>
  <c r="AI116" i="16"/>
  <c r="BS8" i="19"/>
  <c r="Y12" i="47"/>
  <c r="N19" i="47" s="1"/>
  <c r="BS9" i="19"/>
  <c r="W13" i="47"/>
  <c r="AD13" i="47" s="1"/>
  <c r="BS10" i="19"/>
  <c r="Y14" i="47" s="1"/>
  <c r="BS11" i="19"/>
  <c r="AU12" i="19"/>
  <c r="BG12" i="19"/>
  <c r="BS14" i="19"/>
  <c r="BS15" i="19"/>
  <c r="AU16" i="19"/>
  <c r="K50" i="39" s="1"/>
  <c r="J59" i="39"/>
  <c r="W59" i="39" s="1"/>
  <c r="BS83" i="16" s="1"/>
  <c r="BG16" i="19"/>
  <c r="BS18" i="19"/>
  <c r="Z41" i="39" s="1"/>
  <c r="AL13" i="45"/>
  <c r="AM13" i="45" s="1"/>
  <c r="BS19" i="19"/>
  <c r="Z42" i="39" s="1"/>
  <c r="BS20" i="19"/>
  <c r="BS21" i="19"/>
  <c r="BS22" i="19"/>
  <c r="BS23" i="19"/>
  <c r="BS24" i="19"/>
  <c r="BS25" i="19"/>
  <c r="AU26" i="19"/>
  <c r="BG26" i="19"/>
  <c r="BS28" i="19"/>
  <c r="AL18" i="45"/>
  <c r="AM18" i="45" s="1"/>
  <c r="BS29" i="19"/>
  <c r="BS30" i="19"/>
  <c r="BS31" i="19"/>
  <c r="BS32" i="19"/>
  <c r="AU33" i="19"/>
  <c r="BG33" i="19"/>
  <c r="G54" i="34"/>
  <c r="E46" i="34"/>
  <c r="G46" i="34" s="1"/>
  <c r="H46" i="34" s="1"/>
  <c r="E63" i="34"/>
  <c r="G63" i="34" s="1"/>
  <c r="H63" i="34" s="1"/>
  <c r="E45" i="34"/>
  <c r="E12" i="34"/>
  <c r="F12" i="34"/>
  <c r="E13" i="34"/>
  <c r="G13" i="34"/>
  <c r="H13" i="34" s="1"/>
  <c r="E71" i="34"/>
  <c r="G71" i="34"/>
  <c r="H71" i="34" s="1"/>
  <c r="E49" i="34"/>
  <c r="E50" i="34" s="1"/>
  <c r="E39" i="34"/>
  <c r="S37" i="26"/>
  <c r="O43" i="26"/>
  <c r="O12" i="26"/>
  <c r="O39" i="26"/>
  <c r="S13" i="26"/>
  <c r="S42" i="26"/>
  <c r="S12" i="26"/>
  <c r="S40" i="26"/>
  <c r="S35" i="26"/>
  <c r="S39" i="26"/>
  <c r="S34" i="26"/>
  <c r="S14" i="26"/>
  <c r="S11" i="26"/>
  <c r="O40" i="26"/>
  <c r="O35" i="26"/>
  <c r="O13" i="26"/>
  <c r="O37" i="26"/>
  <c r="O15" i="26"/>
  <c r="O11" i="26"/>
  <c r="O36" i="26"/>
  <c r="O14" i="26"/>
  <c r="O42" i="26"/>
  <c r="O34" i="26"/>
  <c r="S43" i="26"/>
  <c r="S15" i="26"/>
  <c r="H22" i="34"/>
  <c r="H23" i="34" s="1"/>
  <c r="E31" i="34"/>
  <c r="F31" i="34"/>
  <c r="E57" i="34"/>
  <c r="H57" i="34" s="1"/>
  <c r="H58" i="34" s="1"/>
  <c r="F57" i="34"/>
  <c r="G12" i="34"/>
  <c r="H12" i="34"/>
  <c r="H55" i="34"/>
  <c r="F39" i="34"/>
  <c r="G39" i="34"/>
  <c r="F46" i="34"/>
  <c r="F13" i="34"/>
  <c r="F17" i="34" s="1"/>
  <c r="H28" i="34"/>
  <c r="G49" i="34"/>
  <c r="O46" i="26"/>
  <c r="O23" i="26"/>
  <c r="O25" i="26"/>
  <c r="O24" i="26"/>
  <c r="S21" i="26"/>
  <c r="S32" i="26"/>
  <c r="S30" i="26"/>
  <c r="S19" i="26"/>
  <c r="S18" i="26"/>
  <c r="S31" i="26"/>
  <c r="S29" i="26"/>
  <c r="S16" i="26"/>
  <c r="W12" i="47"/>
  <c r="N41" i="39"/>
  <c r="AL16" i="45"/>
  <c r="AM16" i="45"/>
  <c r="AL14" i="45"/>
  <c r="AM14" i="45" s="1"/>
  <c r="Z45" i="39"/>
  <c r="Q41" i="39"/>
  <c r="T41" i="39"/>
  <c r="K41" i="39"/>
  <c r="W41" i="39"/>
  <c r="AA50" i="26"/>
  <c r="U16" i="43"/>
  <c r="AA15" i="43"/>
  <c r="O64" i="16"/>
  <c r="U14" i="43"/>
  <c r="AH63" i="16"/>
  <c r="AH67" i="16" s="1"/>
  <c r="BN51" i="48" s="1"/>
  <c r="BW51" i="48"/>
  <c r="BD88" i="48"/>
  <c r="BD95" i="48"/>
  <c r="BD9" i="48"/>
  <c r="BD38" i="48"/>
  <c r="BD41" i="48" s="1"/>
  <c r="BD51" i="48" s="1"/>
  <c r="BD48" i="48"/>
  <c r="BD110" i="48"/>
  <c r="BD8" i="48"/>
  <c r="BD17" i="48"/>
  <c r="BD37" i="48"/>
  <c r="BD46" i="48"/>
  <c r="BD67" i="48"/>
  <c r="BD75" i="48" s="1"/>
  <c r="BD96" i="48"/>
  <c r="BD90" i="48"/>
  <c r="BD92" i="48"/>
  <c r="BD91" i="48"/>
  <c r="BD93" i="48"/>
  <c r="BD74" i="48"/>
  <c r="E16" i="34"/>
  <c r="F16" i="34" s="1"/>
  <c r="G16" i="34" s="1"/>
  <c r="G17" i="34" s="1"/>
  <c r="F71" i="34"/>
  <c r="F63" i="34"/>
  <c r="E29" i="34"/>
  <c r="E32" i="34" s="1"/>
  <c r="O67" i="16"/>
  <c r="BN21" i="48"/>
  <c r="BW21" i="48"/>
  <c r="AN13" i="45"/>
  <c r="W43" i="39"/>
  <c r="U11" i="40"/>
  <c r="AA11" i="40" s="1"/>
  <c r="K17" i="40"/>
  <c r="O12" i="16"/>
  <c r="O16" i="16"/>
  <c r="AL13" i="46"/>
  <c r="AM13" i="46"/>
  <c r="U12" i="40"/>
  <c r="AA12" i="40" s="1"/>
  <c r="S17" i="40"/>
  <c r="M21" i="43"/>
  <c r="BS16" i="19"/>
  <c r="AP16" i="45"/>
  <c r="Z44" i="39"/>
  <c r="N44" i="39"/>
  <c r="AL16" i="46"/>
  <c r="AM16" i="46"/>
  <c r="AQ16" i="46" s="1"/>
  <c r="W44" i="39"/>
  <c r="K44" i="39"/>
  <c r="Q44" i="39"/>
  <c r="N42" i="39"/>
  <c r="AL14" i="46"/>
  <c r="AM14" i="46" s="1"/>
  <c r="W42" i="39"/>
  <c r="K42" i="39"/>
  <c r="T42" i="39"/>
  <c r="Q42" i="39"/>
  <c r="Y15" i="47"/>
  <c r="T44" i="39"/>
  <c r="Q46" i="39"/>
  <c r="T45" i="39"/>
  <c r="BG35" i="19"/>
  <c r="Y13" i="47"/>
  <c r="AA11" i="43"/>
  <c r="Q21" i="43"/>
  <c r="U12" i="43"/>
  <c r="N45" i="39"/>
  <c r="T46" i="39"/>
  <c r="Z46" i="39"/>
  <c r="N46" i="39"/>
  <c r="AL18" i="46"/>
  <c r="AM18" i="46"/>
  <c r="AQ18" i="46" s="1"/>
  <c r="W46" i="39"/>
  <c r="K46" i="39"/>
  <c r="W14" i="47"/>
  <c r="N21" i="47" s="1"/>
  <c r="Y8" i="26"/>
  <c r="X47" i="26" s="1"/>
  <c r="AA47" i="26" s="1"/>
  <c r="AU35" i="19"/>
  <c r="AO14" i="45"/>
  <c r="AQ19" i="16"/>
  <c r="AQ21" i="16" s="1"/>
  <c r="BN39" i="48" s="1"/>
  <c r="BW39" i="48" s="1"/>
  <c r="X63" i="16"/>
  <c r="AN13" i="46"/>
  <c r="AP13" i="46"/>
  <c r="AH12" i="16"/>
  <c r="AH16" i="16"/>
  <c r="BJ12" i="16"/>
  <c r="BJ16" i="16"/>
  <c r="CC12" i="16"/>
  <c r="CC16" i="16" s="1"/>
  <c r="BS12" i="16"/>
  <c r="BS16" i="16" s="1"/>
  <c r="BS90" i="16" s="1"/>
  <c r="F8" i="26"/>
  <c r="F12" i="26"/>
  <c r="AA12" i="26" s="1"/>
  <c r="X19" i="16"/>
  <c r="X21" i="16" s="1"/>
  <c r="BN10" i="48" s="1"/>
  <c r="BW10" i="48" s="1"/>
  <c r="CF10" i="48" s="1"/>
  <c r="CH10" i="48" s="1"/>
  <c r="CU10" i="48" s="1"/>
  <c r="BD12" i="48"/>
  <c r="BD21" i="48" s="1"/>
  <c r="BD89" i="48"/>
  <c r="BD42" i="48"/>
  <c r="BD52" i="48" s="1"/>
  <c r="BD40" i="48"/>
  <c r="BD50" i="48" s="1"/>
  <c r="BD44" i="48"/>
  <c r="BD54" i="48"/>
  <c r="BD71" i="48"/>
  <c r="BD45" i="48"/>
  <c r="BD70" i="48"/>
  <c r="BD72" i="48"/>
  <c r="BD58" i="48"/>
  <c r="BD69" i="48"/>
  <c r="BD68" i="48"/>
  <c r="BD73" i="48" s="1"/>
  <c r="BD43" i="48"/>
  <c r="BD53" i="48"/>
  <c r="BD15" i="48"/>
  <c r="BD24" i="48"/>
  <c r="BD13" i="48"/>
  <c r="BD22" i="48" s="1"/>
  <c r="BD11" i="48"/>
  <c r="BD20" i="48" s="1"/>
  <c r="E17" i="34"/>
  <c r="O17" i="40"/>
  <c r="AN14" i="46"/>
  <c r="AQ14" i="46"/>
  <c r="AO16" i="46"/>
  <c r="AN16" i="46"/>
  <c r="AP16" i="46"/>
  <c r="AO18" i="46"/>
  <c r="AP18" i="46"/>
  <c r="BK28" i="28"/>
  <c r="BK26" i="28"/>
  <c r="AA12" i="43"/>
  <c r="N20" i="47"/>
  <c r="F38" i="26"/>
  <c r="F39" i="26"/>
  <c r="AA39" i="26" s="1"/>
  <c r="F11" i="26"/>
  <c r="X13" i="16"/>
  <c r="AQ13" i="16"/>
  <c r="BN37" i="48"/>
  <c r="BW37" i="48" s="1"/>
  <c r="CF37" i="48"/>
  <c r="CH37" i="48" s="1"/>
  <c r="CU37" i="48" s="1"/>
  <c r="BN8" i="48"/>
  <c r="BW8" i="48" s="1"/>
  <c r="CF8" i="48" s="1"/>
  <c r="CH8" i="48" s="1"/>
  <c r="CU8" i="48" s="1"/>
  <c r="F40" i="26"/>
  <c r="AA40" i="26" s="1"/>
  <c r="F34" i="26"/>
  <c r="AA34" i="26" s="1"/>
  <c r="BN88" i="48"/>
  <c r="BW88" i="48"/>
  <c r="CF88" i="48" s="1"/>
  <c r="CH88" i="48" s="1"/>
  <c r="CU88" i="48" s="1"/>
  <c r="F41" i="26"/>
  <c r="AA41" i="26"/>
  <c r="F19" i="26"/>
  <c r="BK8" i="28"/>
  <c r="F42" i="26"/>
  <c r="AA42" i="26"/>
  <c r="F13" i="26"/>
  <c r="AA13" i="26"/>
  <c r="F37" i="26"/>
  <c r="AA37" i="26" s="1"/>
  <c r="F17" i="26"/>
  <c r="O25" i="16" l="1"/>
  <c r="J8" i="26"/>
  <c r="J10" i="26" s="1"/>
  <c r="AA10" i="26" s="1"/>
  <c r="BS25" i="16"/>
  <c r="BS34" i="16" s="1"/>
  <c r="CC25" i="16"/>
  <c r="AH25" i="16"/>
  <c r="R19" i="47"/>
  <c r="BJ25" i="16"/>
  <c r="V19" i="47"/>
  <c r="BS100" i="16"/>
  <c r="BS101" i="16" s="1"/>
  <c r="BS102" i="16" s="1"/>
  <c r="BS103" i="16" s="1"/>
  <c r="BN110" i="48"/>
  <c r="BW110" i="48" s="1"/>
  <c r="CF110" i="48" s="1"/>
  <c r="CH110" i="48" s="1"/>
  <c r="CU110" i="48" s="1"/>
  <c r="AQ14" i="16"/>
  <c r="AQ16" i="16" s="1"/>
  <c r="X14" i="16"/>
  <c r="G50" i="34"/>
  <c r="H49" i="34"/>
  <c r="H50" i="34" s="1"/>
  <c r="H54" i="16"/>
  <c r="T47" i="39"/>
  <c r="Z47" i="39"/>
  <c r="N47" i="39"/>
  <c r="Q47" i="39"/>
  <c r="AL19" i="45"/>
  <c r="AM19" i="45" s="1"/>
  <c r="AZ54" i="16"/>
  <c r="I57" i="16"/>
  <c r="AL19" i="46"/>
  <c r="AM19" i="46" s="1"/>
  <c r="K47" i="39"/>
  <c r="U48" i="26"/>
  <c r="AA48" i="26" s="1"/>
  <c r="BS33" i="19"/>
  <c r="P59" i="39"/>
  <c r="G37" i="34"/>
  <c r="H37" i="34" s="1"/>
  <c r="F40" i="34"/>
  <c r="V20" i="47"/>
  <c r="R20" i="47"/>
  <c r="AA14" i="43"/>
  <c r="BK30" i="28"/>
  <c r="AP18" i="45"/>
  <c r="AO18" i="45"/>
  <c r="AN18" i="45"/>
  <c r="BN67" i="48"/>
  <c r="BW67" i="48" s="1"/>
  <c r="CF67" i="48" s="1"/>
  <c r="CH67" i="48" s="1"/>
  <c r="CU67" i="48" s="1"/>
  <c r="V21" i="47"/>
  <c r="R21" i="47"/>
  <c r="W47" i="39"/>
  <c r="BK10" i="28"/>
  <c r="AD12" i="47"/>
  <c r="BD94" i="48"/>
  <c r="BD97" i="48"/>
  <c r="F14" i="26"/>
  <c r="AA14" i="26" s="1"/>
  <c r="F35" i="26"/>
  <c r="AA35" i="26" s="1"/>
  <c r="F36" i="26"/>
  <c r="AA36" i="26" s="1"/>
  <c r="F15" i="26"/>
  <c r="AA15" i="26" s="1"/>
  <c r="AL15" i="46"/>
  <c r="AL15" i="45"/>
  <c r="N43" i="39"/>
  <c r="T43" i="39"/>
  <c r="T48" i="39" s="1"/>
  <c r="K43" i="39"/>
  <c r="Q43" i="39"/>
  <c r="Z43" i="39"/>
  <c r="F66" i="34"/>
  <c r="E67" i="34"/>
  <c r="G31" i="34"/>
  <c r="F32" i="34"/>
  <c r="H17" i="34"/>
  <c r="X16" i="16"/>
  <c r="G40" i="34"/>
  <c r="AA13" i="43"/>
  <c r="X64" i="16"/>
  <c r="X67" i="16" s="1"/>
  <c r="BN22" i="48" s="1"/>
  <c r="BW22" i="48" s="1"/>
  <c r="AD14" i="47"/>
  <c r="G57" i="34"/>
  <c r="BD16" i="48"/>
  <c r="BD28" i="48"/>
  <c r="BD18" i="48"/>
  <c r="BD10" i="48"/>
  <c r="BD19" i="48" s="1"/>
  <c r="AA16" i="43"/>
  <c r="BK24" i="28"/>
  <c r="U17" i="43"/>
  <c r="AA17" i="43" s="1"/>
  <c r="AP13" i="45"/>
  <c r="AO13" i="45"/>
  <c r="F74" i="34"/>
  <c r="E75" i="34"/>
  <c r="G55" i="34"/>
  <c r="F55" i="34"/>
  <c r="F58" i="34" s="1"/>
  <c r="E58" i="34"/>
  <c r="H32" i="34"/>
  <c r="F43" i="26"/>
  <c r="AA43" i="26" s="1"/>
  <c r="AP14" i="46"/>
  <c r="AO14" i="46"/>
  <c r="BD14" i="48"/>
  <c r="BD23" i="48" s="1"/>
  <c r="AN14" i="45"/>
  <c r="AP14" i="45"/>
  <c r="K45" i="39"/>
  <c r="Q45" i="39"/>
  <c r="Q48" i="39" s="1"/>
  <c r="AL17" i="45"/>
  <c r="AM17" i="45" s="1"/>
  <c r="AL17" i="46"/>
  <c r="AM17" i="46" s="1"/>
  <c r="W45" i="39"/>
  <c r="W48" i="39" s="1"/>
  <c r="W15" i="47"/>
  <c r="BS12" i="19"/>
  <c r="H54" i="34"/>
  <c r="AN16" i="45"/>
  <c r="AO16" i="45"/>
  <c r="E40" i="34"/>
  <c r="H45" i="34"/>
  <c r="F45" i="34"/>
  <c r="G45" i="34"/>
  <c r="BK11" i="28"/>
  <c r="H40" i="34"/>
  <c r="F28" i="34"/>
  <c r="F29" i="34" s="1"/>
  <c r="G28" i="34"/>
  <c r="BD79" i="48"/>
  <c r="AQ13" i="46"/>
  <c r="BD39" i="48"/>
  <c r="BD49" i="48" s="1"/>
  <c r="AN18" i="46"/>
  <c r="BD47" i="48"/>
  <c r="AO13" i="46"/>
  <c r="BS26" i="19"/>
  <c r="BN38" i="48" l="1"/>
  <c r="BW38" i="48" s="1"/>
  <c r="CF38" i="48" s="1"/>
  <c r="CH38" i="48" s="1"/>
  <c r="CU38" i="48" s="1"/>
  <c r="Z14" i="45"/>
  <c r="N48" i="39"/>
  <c r="J56" i="39" s="1"/>
  <c r="AP19" i="45"/>
  <c r="AN19" i="45"/>
  <c r="AO19" i="45"/>
  <c r="BN90" i="48"/>
  <c r="BW90" i="48" s="1"/>
  <c r="CF90" i="48" s="1"/>
  <c r="CH90" i="48" s="1"/>
  <c r="CU90" i="48" s="1"/>
  <c r="F75" i="34"/>
  <c r="G74" i="34"/>
  <c r="AM15" i="46"/>
  <c r="AL20" i="46"/>
  <c r="J57" i="39"/>
  <c r="CC12" i="19"/>
  <c r="AD15" i="47"/>
  <c r="N22" i="47"/>
  <c r="AM15" i="45"/>
  <c r="AL20" i="45"/>
  <c r="X26" i="16"/>
  <c r="AQ26" i="16"/>
  <c r="U13" i="44"/>
  <c r="CC33" i="19"/>
  <c r="U11" i="44"/>
  <c r="BS35" i="19"/>
  <c r="U12" i="44"/>
  <c r="AA12" i="44" s="1"/>
  <c r="BN40" i="48"/>
  <c r="BW40" i="48" s="1"/>
  <c r="CF40" i="48" s="1"/>
  <c r="CH40" i="48" s="1"/>
  <c r="CU40" i="48" s="1"/>
  <c r="F67" i="34"/>
  <c r="G66" i="34"/>
  <c r="BN69" i="48"/>
  <c r="BW69" i="48" s="1"/>
  <c r="CF69" i="48" s="1"/>
  <c r="CH69" i="48" s="1"/>
  <c r="CU69" i="48" s="1"/>
  <c r="AP17" i="45"/>
  <c r="AO17" i="45"/>
  <c r="AN17" i="45"/>
  <c r="Z48" i="39"/>
  <c r="J58" i="39" s="1"/>
  <c r="BK12" i="28"/>
  <c r="G58" i="34"/>
  <c r="BN9" i="48"/>
  <c r="BW9" i="48" s="1"/>
  <c r="CF9" i="48" s="1"/>
  <c r="CH9" i="48" s="1"/>
  <c r="CU9" i="48" s="1"/>
  <c r="AF14" i="45"/>
  <c r="AO19" i="46"/>
  <c r="AC14" i="46" s="1"/>
  <c r="AP19" i="46"/>
  <c r="AA14" i="46" s="1"/>
  <c r="AN19" i="46"/>
  <c r="AF14" i="46" s="1"/>
  <c r="AQ19" i="46"/>
  <c r="Y14" i="46" s="1"/>
  <c r="AH54" i="16"/>
  <c r="O54" i="16"/>
  <c r="BS54" i="16"/>
  <c r="H55" i="16"/>
  <c r="CC54" i="16"/>
  <c r="H56" i="16"/>
  <c r="AQ17" i="46"/>
  <c r="AO17" i="46"/>
  <c r="AN17" i="46"/>
  <c r="AP17" i="46"/>
  <c r="AA14" i="42"/>
  <c r="V19" i="42" s="1"/>
  <c r="AF15" i="42"/>
  <c r="AC15" i="42"/>
  <c r="CC26" i="19"/>
  <c r="AA13" i="42"/>
  <c r="AC14" i="42"/>
  <c r="AA15" i="42"/>
  <c r="AF14" i="42"/>
  <c r="AC13" i="42"/>
  <c r="F19" i="42"/>
  <c r="L19" i="42" s="1"/>
  <c r="AF13" i="42"/>
  <c r="G29" i="34"/>
  <c r="H29" i="34" s="1"/>
  <c r="K48" i="39"/>
  <c r="J55" i="39" s="1"/>
  <c r="AC14" i="45"/>
  <c r="I58" i="16"/>
  <c r="AH57" i="16"/>
  <c r="O57" i="16"/>
  <c r="I59" i="16"/>
  <c r="BS57" i="16"/>
  <c r="CC57" i="16"/>
  <c r="BN11" i="48"/>
  <c r="BW11" i="48" s="1"/>
  <c r="CF11" i="48" s="1"/>
  <c r="CH11" i="48" s="1"/>
  <c r="CU11" i="48" s="1"/>
  <c r="X27" i="16"/>
  <c r="AQ27" i="16"/>
  <c r="AN15" i="45" l="1"/>
  <c r="AO15" i="45"/>
  <c r="AP15" i="45"/>
  <c r="AM20" i="45"/>
  <c r="AM21" i="45" s="1"/>
  <c r="W57" i="39"/>
  <c r="BS81" i="16" s="1"/>
  <c r="P57" i="39"/>
  <c r="H66" i="34"/>
  <c r="H67" i="34" s="1"/>
  <c r="G67" i="34"/>
  <c r="U16" i="44"/>
  <c r="U14" i="44"/>
  <c r="U15" i="44"/>
  <c r="AA13" i="44"/>
  <c r="R22" i="47"/>
  <c r="V22" i="47"/>
  <c r="AH30" i="16"/>
  <c r="BS30" i="16"/>
  <c r="CC30" i="16"/>
  <c r="O30" i="16"/>
  <c r="AQ59" i="16"/>
  <c r="BJ59" i="16"/>
  <c r="X59" i="16"/>
  <c r="W58" i="39"/>
  <c r="BS82" i="16" s="1"/>
  <c r="P58" i="39"/>
  <c r="AQ72" i="16"/>
  <c r="BJ73" i="16"/>
  <c r="BJ72" i="16"/>
  <c r="X72" i="16"/>
  <c r="BK32" i="28"/>
  <c r="BN41" i="48"/>
  <c r="BW41" i="48" s="1"/>
  <c r="CF41" i="48" s="1"/>
  <c r="CH41" i="48" s="1"/>
  <c r="CU41" i="48" s="1"/>
  <c r="AO15" i="46"/>
  <c r="AC13" i="46" s="1"/>
  <c r="AP15" i="46"/>
  <c r="AA13" i="46" s="1"/>
  <c r="AQ15" i="46"/>
  <c r="Y13" i="46" s="1"/>
  <c r="AN15" i="46"/>
  <c r="AF13" i="46" s="1"/>
  <c r="AM20" i="46"/>
  <c r="H74" i="34"/>
  <c r="H75" i="34" s="1"/>
  <c r="G75" i="34"/>
  <c r="D24" i="45"/>
  <c r="G32" i="34"/>
  <c r="BJ56" i="16"/>
  <c r="X56" i="16"/>
  <c r="AQ56" i="16"/>
  <c r="X58" i="16"/>
  <c r="AQ58" i="16"/>
  <c r="W56" i="39"/>
  <c r="BS80" i="16" s="1"/>
  <c r="P56" i="39"/>
  <c r="AA19" i="42"/>
  <c r="X19" i="42"/>
  <c r="AQ71" i="16" s="1"/>
  <c r="AQ55" i="16"/>
  <c r="X55" i="16"/>
  <c r="BN12" i="48"/>
  <c r="BW12" i="48" s="1"/>
  <c r="CF12" i="48" s="1"/>
  <c r="CH12" i="48" s="1"/>
  <c r="CU12" i="48" s="1"/>
  <c r="W55" i="39"/>
  <c r="BS79" i="16" s="1"/>
  <c r="P55" i="39"/>
  <c r="T19" i="42"/>
  <c r="D24" i="46"/>
  <c r="CC32" i="19"/>
  <c r="CC21" i="19"/>
  <c r="CC15" i="19"/>
  <c r="CC28" i="19"/>
  <c r="CC10" i="19"/>
  <c r="CC23" i="19"/>
  <c r="CC20" i="19"/>
  <c r="CC31" i="19"/>
  <c r="CC14" i="19"/>
  <c r="CC8" i="19"/>
  <c r="CC16" i="19"/>
  <c r="CC35" i="19" s="1"/>
  <c r="CC22" i="19"/>
  <c r="CC9" i="19"/>
  <c r="CC19" i="19"/>
  <c r="CC24" i="19"/>
  <c r="CC11" i="19"/>
  <c r="CC18" i="19"/>
  <c r="CC25" i="19"/>
  <c r="CC29" i="19"/>
  <c r="CC30" i="19"/>
  <c r="AA11" i="44"/>
  <c r="K22" i="44"/>
  <c r="Q24" i="46" l="1"/>
  <c r="J24" i="46"/>
  <c r="X31" i="16"/>
  <c r="AQ31" i="16"/>
  <c r="BS70" i="16"/>
  <c r="O70" i="16"/>
  <c r="CC74" i="16"/>
  <c r="AH73" i="16"/>
  <c r="BS73" i="16"/>
  <c r="CC70" i="16"/>
  <c r="CC73" i="16"/>
  <c r="AH70" i="16"/>
  <c r="O73" i="16"/>
  <c r="AH74" i="16"/>
  <c r="D23" i="46"/>
  <c r="AQ73" i="16"/>
  <c r="X74" i="16"/>
  <c r="X71" i="16"/>
  <c r="X76" i="16" s="1"/>
  <c r="BN24" i="48" s="1"/>
  <c r="BW24" i="48" s="1"/>
  <c r="X73" i="16"/>
  <c r="Z13" i="45"/>
  <c r="AP20" i="45"/>
  <c r="AN20" i="46"/>
  <c r="AM21" i="46"/>
  <c r="BJ74" i="16" s="1"/>
  <c r="BJ76" i="16" s="1"/>
  <c r="BN96" i="48" s="1"/>
  <c r="BW96" i="48" s="1"/>
  <c r="AP20" i="46"/>
  <c r="AQ20" i="46"/>
  <c r="AO20" i="46"/>
  <c r="CC51" i="16"/>
  <c r="CC60" i="16" s="1"/>
  <c r="BN73" i="48" s="1"/>
  <c r="BW73" i="48" s="1"/>
  <c r="M22" i="44"/>
  <c r="O51" i="16"/>
  <c r="O60" i="16" s="1"/>
  <c r="BN19" i="48" s="1"/>
  <c r="BW19" i="48" s="1"/>
  <c r="U8" i="26"/>
  <c r="O22" i="44"/>
  <c r="BS51" i="16"/>
  <c r="BS60" i="16" s="1"/>
  <c r="Q22" i="44"/>
  <c r="AH51" i="16"/>
  <c r="AH60" i="16" s="1"/>
  <c r="BN49" i="48" s="1"/>
  <c r="BW49" i="48" s="1"/>
  <c r="BN13" i="48"/>
  <c r="BW13" i="48" s="1"/>
  <c r="CF13" i="48" s="1"/>
  <c r="CH13" i="48" s="1"/>
  <c r="CU13" i="48" s="1"/>
  <c r="O34" i="16"/>
  <c r="AO20" i="45"/>
  <c r="AC13" i="45"/>
  <c r="J24" i="45"/>
  <c r="P24" i="45"/>
  <c r="BN70" i="48"/>
  <c r="BW70" i="48" s="1"/>
  <c r="CF70" i="48" s="1"/>
  <c r="CH70" i="48" s="1"/>
  <c r="CU70" i="48" s="1"/>
  <c r="CC34" i="16"/>
  <c r="AF13" i="45"/>
  <c r="AN20" i="45"/>
  <c r="BJ32" i="16"/>
  <c r="AQ32" i="16"/>
  <c r="X32" i="16"/>
  <c r="BN42" i="48"/>
  <c r="BW42" i="48" s="1"/>
  <c r="CF42" i="48" s="1"/>
  <c r="CH42" i="48" s="1"/>
  <c r="CU42" i="48" s="1"/>
  <c r="AH34" i="16"/>
  <c r="S24" i="45" l="1"/>
  <c r="V24" i="45"/>
  <c r="Y24" i="45"/>
  <c r="AQ53" i="16"/>
  <c r="X53" i="16"/>
  <c r="BJ53" i="16"/>
  <c r="BJ60" i="16" s="1"/>
  <c r="BN94" i="48" s="1"/>
  <c r="BW94" i="48" s="1"/>
  <c r="BK18" i="28"/>
  <c r="O74" i="16"/>
  <c r="AZ74" i="16" s="1"/>
  <c r="BS74" i="16"/>
  <c r="AQ74" i="16"/>
  <c r="AQ76" i="16" s="1"/>
  <c r="BN54" i="48" s="1"/>
  <c r="BW54" i="48" s="1"/>
  <c r="AH76" i="16"/>
  <c r="BN53" i="48" s="1"/>
  <c r="BW53" i="48" s="1"/>
  <c r="BS76" i="16"/>
  <c r="O76" i="16"/>
  <c r="BN23" i="48" s="1"/>
  <c r="BW23" i="48" s="1"/>
  <c r="U22" i="26"/>
  <c r="U27" i="26"/>
  <c r="U26" i="26"/>
  <c r="U11" i="26"/>
  <c r="AA11" i="26" s="1"/>
  <c r="BN43" i="48"/>
  <c r="BW43" i="48" s="1"/>
  <c r="CF43" i="48" s="1"/>
  <c r="CH43" i="48" s="1"/>
  <c r="CU43" i="48" s="1"/>
  <c r="AQ34" i="16"/>
  <c r="Q23" i="46"/>
  <c r="J23" i="46"/>
  <c r="CC76" i="16"/>
  <c r="BN75" i="48" s="1"/>
  <c r="BW75" i="48" s="1"/>
  <c r="BN14" i="48"/>
  <c r="BW14" i="48" s="1"/>
  <c r="CF14" i="48" s="1"/>
  <c r="CH14" i="48" s="1"/>
  <c r="CU14" i="48" s="1"/>
  <c r="X34" i="16"/>
  <c r="BN91" i="48"/>
  <c r="BW91" i="48" s="1"/>
  <c r="CF91" i="48" s="1"/>
  <c r="CH91" i="48" s="1"/>
  <c r="CU91" i="48" s="1"/>
  <c r="BJ34" i="16"/>
  <c r="X52" i="16"/>
  <c r="X60" i="16" s="1"/>
  <c r="BN20" i="48" s="1"/>
  <c r="BW20" i="48" s="1"/>
  <c r="AQ52" i="16"/>
  <c r="AQ60" i="16" s="1"/>
  <c r="BN50" i="48" s="1"/>
  <c r="BW50" i="48" s="1"/>
  <c r="D23" i="45"/>
  <c r="W24" i="46"/>
  <c r="Y24" i="46"/>
  <c r="S24" i="46"/>
  <c r="U24" i="46"/>
  <c r="P23" i="45" l="1"/>
  <c r="J23" i="45"/>
  <c r="S23" i="46"/>
  <c r="W23" i="46"/>
  <c r="U23" i="46"/>
  <c r="BK16" i="28" s="1"/>
  <c r="Y23" i="46"/>
  <c r="AH44" i="16"/>
  <c r="BS44" i="16"/>
  <c r="BS48" i="16" s="1"/>
  <c r="CC44" i="16"/>
  <c r="CC48" i="16" s="1"/>
  <c r="BN72" i="48" s="1"/>
  <c r="BW72" i="48" s="1"/>
  <c r="CF72" i="48" s="1"/>
  <c r="CH72" i="48" s="1"/>
  <c r="CU72" i="48" s="1"/>
  <c r="O44" i="16"/>
  <c r="O48" i="16" s="1"/>
  <c r="BN17" i="48" s="1"/>
  <c r="BW17" i="48" s="1"/>
  <c r="CF17" i="48" s="1"/>
  <c r="CH17" i="48" s="1"/>
  <c r="CU17" i="48" s="1"/>
  <c r="AZ44" i="16" l="1"/>
  <c r="AZ48" i="16" s="1"/>
  <c r="AH48" i="16"/>
  <c r="BN46" i="48" s="1"/>
  <c r="BW46" i="48" s="1"/>
  <c r="CF46" i="48" s="1"/>
  <c r="CH46" i="48" s="1"/>
  <c r="CU46" i="48" s="1"/>
  <c r="CC37" i="16"/>
  <c r="CC41" i="16" s="1"/>
  <c r="Y23" i="45"/>
  <c r="V23" i="45"/>
  <c r="S23" i="45"/>
  <c r="AH37" i="16"/>
  <c r="AH41" i="16" s="1"/>
  <c r="O37" i="16"/>
  <c r="O41" i="16" s="1"/>
  <c r="M8" i="26"/>
  <c r="X45" i="16"/>
  <c r="X48" i="16" s="1"/>
  <c r="BN18" i="48" s="1"/>
  <c r="BW18" i="48" s="1"/>
  <c r="CF18" i="48" s="1"/>
  <c r="CH18" i="48" s="1"/>
  <c r="CU18" i="48" s="1"/>
  <c r="AQ45" i="16"/>
  <c r="AQ48" i="16" s="1"/>
  <c r="BN47" i="48" s="1"/>
  <c r="BW47" i="48" s="1"/>
  <c r="CF47" i="48" s="1"/>
  <c r="CH47" i="48" s="1"/>
  <c r="CU47" i="48" s="1"/>
  <c r="BJ46" i="16"/>
  <c r="BJ48" i="16" s="1"/>
  <c r="BN93" i="48" s="1"/>
  <c r="BW93" i="48" s="1"/>
  <c r="CF93" i="48" s="1"/>
  <c r="CH93" i="48" s="1"/>
  <c r="CU93" i="48" s="1"/>
  <c r="X46" i="16"/>
  <c r="N8" i="26"/>
  <c r="AQ46" i="16"/>
  <c r="N33" i="26" l="1"/>
  <c r="M29" i="26"/>
  <c r="M26" i="26"/>
  <c r="M18" i="26"/>
  <c r="M33" i="26"/>
  <c r="M32" i="26"/>
  <c r="M17" i="26"/>
  <c r="M38" i="26"/>
  <c r="M28" i="26"/>
  <c r="O28" i="26" s="1"/>
  <c r="M44" i="26"/>
  <c r="M22" i="26"/>
  <c r="M45" i="26"/>
  <c r="O45" i="26" s="1"/>
  <c r="M16" i="26"/>
  <c r="M30" i="26"/>
  <c r="M21" i="26"/>
  <c r="M31" i="26"/>
  <c r="M27" i="26"/>
  <c r="O27" i="26" s="1"/>
  <c r="M19" i="26"/>
  <c r="BN44" i="48"/>
  <c r="BW44" i="48" s="1"/>
  <c r="CF44" i="48" s="1"/>
  <c r="CH44" i="48" s="1"/>
  <c r="CU44" i="48" s="1"/>
  <c r="AH90" i="16"/>
  <c r="AH100" i="16" s="1"/>
  <c r="AH101" i="16" s="1"/>
  <c r="AH102" i="16" s="1"/>
  <c r="BN15" i="48"/>
  <c r="BW15" i="48" s="1"/>
  <c r="CF15" i="48" s="1"/>
  <c r="CH15" i="48" s="1"/>
  <c r="CU15" i="48" s="1"/>
  <c r="O90" i="16"/>
  <c r="O100" i="16" s="1"/>
  <c r="O101" i="16" s="1"/>
  <c r="O102" i="16" s="1"/>
  <c r="O103" i="16" s="1"/>
  <c r="BP114" i="16" s="1"/>
  <c r="N27" i="26"/>
  <c r="N16" i="26"/>
  <c r="N38" i="26"/>
  <c r="N29" i="26"/>
  <c r="N26" i="26"/>
  <c r="N18" i="26"/>
  <c r="N45" i="26"/>
  <c r="N28" i="26"/>
  <c r="N21" i="26"/>
  <c r="N44" i="26"/>
  <c r="N30" i="26"/>
  <c r="N19" i="26"/>
  <c r="N32" i="26"/>
  <c r="N31" i="26"/>
  <c r="N17" i="26"/>
  <c r="N22" i="26"/>
  <c r="AQ39" i="16"/>
  <c r="BK14" i="28"/>
  <c r="BK34" i="28" s="1"/>
  <c r="BJ39" i="16"/>
  <c r="BJ41" i="16" s="1"/>
  <c r="R8" i="26"/>
  <c r="BS39" i="16"/>
  <c r="X39" i="16"/>
  <c r="AZ90" i="16"/>
  <c r="AZ100" i="16" s="1"/>
  <c r="AZ101" i="16" s="1"/>
  <c r="AZ102" i="16" s="1"/>
  <c r="BN48" i="48"/>
  <c r="BW48" i="48" s="1"/>
  <c r="Q8" i="26"/>
  <c r="AQ38" i="16"/>
  <c r="AQ41" i="16" s="1"/>
  <c r="X38" i="16"/>
  <c r="X41" i="16" s="1"/>
  <c r="BS38" i="16"/>
  <c r="BS41" i="16" s="1"/>
  <c r="BS85" i="16" s="1"/>
  <c r="BN71" i="48"/>
  <c r="BW71" i="48" s="1"/>
  <c r="CF71" i="48" s="1"/>
  <c r="CH71" i="48" s="1"/>
  <c r="CU71" i="48" s="1"/>
  <c r="CC90" i="16"/>
  <c r="CC100" i="16" s="1"/>
  <c r="CC101" i="16" s="1"/>
  <c r="CC102" i="16" s="1"/>
  <c r="CC103" i="16" s="1"/>
  <c r="BP116" i="16" s="1"/>
  <c r="O31" i="26" l="1"/>
  <c r="AA31" i="26" s="1"/>
  <c r="O38" i="26"/>
  <c r="Q28" i="26"/>
  <c r="Q23" i="26"/>
  <c r="Q24" i="26"/>
  <c r="Q38" i="26"/>
  <c r="Q25" i="26"/>
  <c r="Q17" i="26"/>
  <c r="Q46" i="26"/>
  <c r="Q22" i="26"/>
  <c r="Q45" i="26"/>
  <c r="S45" i="26" s="1"/>
  <c r="Q27" i="26"/>
  <c r="Q33" i="26"/>
  <c r="Q44" i="26"/>
  <c r="Q26" i="26"/>
  <c r="O21" i="26"/>
  <c r="AA21" i="26" s="1"/>
  <c r="O17" i="26"/>
  <c r="BN92" i="48"/>
  <c r="BW92" i="48" s="1"/>
  <c r="CF92" i="48" s="1"/>
  <c r="CH92" i="48" s="1"/>
  <c r="CU92" i="48" s="1"/>
  <c r="BJ87" i="16"/>
  <c r="BN97" i="48" s="1"/>
  <c r="BW97" i="48" s="1"/>
  <c r="BJ90" i="16"/>
  <c r="BJ100" i="16" s="1"/>
  <c r="BJ101" i="16" s="1"/>
  <c r="BJ102" i="16" s="1"/>
  <c r="BJ103" i="16" s="1"/>
  <c r="BP117" i="16" s="1"/>
  <c r="BZ114" i="16"/>
  <c r="CG114" i="16"/>
  <c r="O30" i="26"/>
  <c r="AA30" i="26" s="1"/>
  <c r="O32" i="26"/>
  <c r="AA32" i="26" s="1"/>
  <c r="BN45" i="48"/>
  <c r="BW45" i="48" s="1"/>
  <c r="CF45" i="48" s="1"/>
  <c r="CH45" i="48" s="1"/>
  <c r="CU45" i="48" s="1"/>
  <c r="AQ90" i="16"/>
  <c r="AQ100" i="16" s="1"/>
  <c r="AQ101" i="16" s="1"/>
  <c r="AQ102" i="16" s="1"/>
  <c r="AH103" i="16" s="1"/>
  <c r="BP115" i="16" s="1"/>
  <c r="O16" i="26"/>
  <c r="AA16" i="26" s="1"/>
  <c r="O33" i="26"/>
  <c r="BZ116" i="16"/>
  <c r="CG116" i="16"/>
  <c r="AA45" i="26"/>
  <c r="O18" i="26"/>
  <c r="AA18" i="26" s="1"/>
  <c r="O22" i="26"/>
  <c r="O26" i="26"/>
  <c r="BN16" i="48"/>
  <c r="BW16" i="48" s="1"/>
  <c r="CF16" i="48" s="1"/>
  <c r="CH16" i="48" s="1"/>
  <c r="CU16" i="48" s="1"/>
  <c r="X90" i="16"/>
  <c r="X100" i="16" s="1"/>
  <c r="X101" i="16" s="1"/>
  <c r="X102" i="16" s="1"/>
  <c r="R44" i="26"/>
  <c r="R17" i="26"/>
  <c r="R38" i="26"/>
  <c r="R24" i="26"/>
  <c r="R22" i="26"/>
  <c r="R25" i="26"/>
  <c r="R33" i="26"/>
  <c r="R26" i="26"/>
  <c r="R45" i="26"/>
  <c r="R27" i="26"/>
  <c r="R28" i="26"/>
  <c r="R23" i="26"/>
  <c r="R46" i="26"/>
  <c r="O19" i="26"/>
  <c r="AA19" i="26" s="1"/>
  <c r="O44" i="26"/>
  <c r="O29" i="26"/>
  <c r="AA29" i="26" s="1"/>
  <c r="BZ115" i="16" l="1"/>
  <c r="CG115" i="16"/>
  <c r="S46" i="26"/>
  <c r="AA46" i="26" s="1"/>
  <c r="S17" i="26"/>
  <c r="AA17" i="26" s="1"/>
  <c r="CQ116" i="16"/>
  <c r="BW79" i="48"/>
  <c r="BW28" i="48"/>
  <c r="CQ114" i="16"/>
  <c r="S26" i="26"/>
  <c r="AA26" i="26" s="1"/>
  <c r="S25" i="26"/>
  <c r="AA25" i="26" s="1"/>
  <c r="S44" i="26"/>
  <c r="AA44" i="26" s="1"/>
  <c r="S38" i="26"/>
  <c r="AA38" i="26" s="1"/>
  <c r="S33" i="26"/>
  <c r="AA33" i="26" s="1"/>
  <c r="S24" i="26"/>
  <c r="AA24" i="26" s="1"/>
  <c r="BZ117" i="16"/>
  <c r="CG117" i="16"/>
  <c r="S27" i="26"/>
  <c r="AA27" i="26" s="1"/>
  <c r="S23" i="26"/>
  <c r="AA23" i="26" s="1"/>
  <c r="S28" i="26"/>
  <c r="AA28" i="26" s="1"/>
  <c r="S22" i="26"/>
  <c r="AA22" i="26" s="1"/>
  <c r="BW101" i="48" l="1"/>
  <c r="CQ117" i="16"/>
  <c r="BW58" i="48"/>
  <c r="CQ11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 Bento e Wagner</author>
  </authors>
  <commentList>
    <comment ref="B54" authorId="0" shapeId="0" xr:uid="{00000000-0006-0000-0C00-000001000000}">
      <text>
        <r>
          <rPr>
            <b/>
            <sz val="9"/>
            <color indexed="81"/>
            <rFont val="Segoe UI"/>
            <family val="2"/>
          </rPr>
          <t>Dani Bento e Wagner:</t>
        </r>
        <r>
          <rPr>
            <sz val="9"/>
            <color indexed="81"/>
            <rFont val="Segoe UI"/>
            <family val="2"/>
          </rPr>
          <t xml:space="preserve">
Idoso Robusto com diabetes sem hipertensão:  Número de Idosos robustos nas faixas etárias X os parâmetros para diabetes x percentual de diabéticos com hipertensão pactuados pela equipeX META DE COBERTURA
</t>
        </r>
      </text>
    </comment>
    <comment ref="AZ54" authorId="0" shapeId="0" xr:uid="{00000000-0006-0000-0C00-000002000000}">
      <text>
        <r>
          <rPr>
            <b/>
            <sz val="9"/>
            <color indexed="81"/>
            <rFont val="Segoe UI"/>
            <family val="2"/>
          </rPr>
          <t>Dani Bento e Wagner:</t>
        </r>
        <r>
          <rPr>
            <sz val="9"/>
            <color indexed="81"/>
            <rFont val="Segoe UI"/>
            <family val="2"/>
          </rPr>
          <t xml:space="preserve">
Aqui não multiplica pelos diabeticos com hipertensão pois a ação é única e não computada no atendimento ao hipertenso
</t>
        </r>
      </text>
    </comment>
    <comment ref="A59" authorId="0" shapeId="0" xr:uid="{00000000-0006-0000-0C00-000003000000}">
      <text>
        <r>
          <rPr>
            <b/>
            <sz val="9"/>
            <color indexed="81"/>
            <rFont val="Segoe UI"/>
            <family val="2"/>
          </rPr>
          <t>Dani Bento e Wagner:</t>
        </r>
        <r>
          <rPr>
            <sz val="9"/>
            <color indexed="81"/>
            <rFont val="Segoe UI"/>
            <family val="2"/>
          </rPr>
          <t xml:space="preserve">
O consolidado dos idosos diminuiu o número de atividades já realizadas com os idosos robustos hipertensos e diabético</t>
        </r>
      </text>
    </comment>
    <comment ref="X73" authorId="0" shapeId="0" xr:uid="{00000000-0006-0000-0C00-000004000000}">
      <text>
        <r>
          <rPr>
            <b/>
            <sz val="9"/>
            <color indexed="81"/>
            <rFont val="Segoe UI"/>
            <family val="2"/>
          </rPr>
          <t>Dani Bento e Wagner:</t>
        </r>
        <r>
          <rPr>
            <sz val="9"/>
            <color indexed="81"/>
            <rFont val="Segoe UI"/>
            <family val="2"/>
          </rPr>
          <t xml:space="preserve">
BR+RI+AR
</t>
        </r>
      </text>
    </comment>
    <comment ref="AQ73" authorId="0" shapeId="0" xr:uid="{00000000-0006-0000-0C00-000005000000}">
      <text>
        <r>
          <rPr>
            <b/>
            <sz val="9"/>
            <color indexed="81"/>
            <rFont val="Segoe UI"/>
            <family val="2"/>
          </rPr>
          <t>Dani Bento e Wagner:</t>
        </r>
        <r>
          <rPr>
            <sz val="9"/>
            <color indexed="81"/>
            <rFont val="Segoe UI"/>
            <family val="2"/>
          </rPr>
          <t xml:space="preserve">
BR+RI+AR
</t>
        </r>
      </text>
    </comment>
    <comment ref="BJ73" authorId="0" shapeId="0" xr:uid="{00000000-0006-0000-0C00-000006000000}">
      <text>
        <r>
          <rPr>
            <b/>
            <sz val="9"/>
            <color indexed="81"/>
            <rFont val="Segoe UI"/>
            <family val="2"/>
          </rPr>
          <t>Dani Bento e Wagner:</t>
        </r>
        <r>
          <rPr>
            <sz val="9"/>
            <color indexed="81"/>
            <rFont val="Segoe UI"/>
            <family val="2"/>
          </rPr>
          <t xml:space="preserve">
Apenas AR</t>
        </r>
      </text>
    </comment>
  </commentList>
</comments>
</file>

<file path=xl/sharedStrings.xml><?xml version="1.0" encoding="utf-8"?>
<sst xmlns="http://schemas.openxmlformats.org/spreadsheetml/2006/main" count="2543" uniqueCount="1422">
  <si>
    <t>%</t>
  </si>
  <si>
    <t>Enfermeiro</t>
  </si>
  <si>
    <t>Médico</t>
  </si>
  <si>
    <t>ACS</t>
  </si>
  <si>
    <t>TOTAL</t>
  </si>
  <si>
    <t>PROFISSIONAIS</t>
  </si>
  <si>
    <t>GESTANTE</t>
  </si>
  <si>
    <t>CRIANÇA</t>
  </si>
  <si>
    <t>Dentista</t>
  </si>
  <si>
    <t>consulta odontológica</t>
  </si>
  <si>
    <t>CONSOLIDADO DAS ATIVIDADES PROGRAMADAS - ANO</t>
  </si>
  <si>
    <t>ANÁLISE DO ATENDIMENTO SEMANAL</t>
  </si>
  <si>
    <t>PUÉRPERA</t>
  </si>
  <si>
    <t>Geral</t>
  </si>
  <si>
    <t>CONSULTA ODONTOLÓGICA</t>
  </si>
  <si>
    <t>MÉDICO</t>
  </si>
  <si>
    <t>ENFERMEIRO</t>
  </si>
  <si>
    <t>PRIMEIRA CONSULTA</t>
  </si>
  <si>
    <t>CONSULTA
SUBSEQUENTE</t>
  </si>
  <si>
    <t>CONSULTA SUBSEQUENTE</t>
  </si>
  <si>
    <t>VISITA DOMICILIAR</t>
  </si>
  <si>
    <t>SEMANAL</t>
  </si>
  <si>
    <t>ANUAL</t>
  </si>
  <si>
    <t>em
MINUTOS</t>
  </si>
  <si>
    <t>em
HORAS</t>
  </si>
  <si>
    <t>CARGA HORÁRIA PROGRAMADA</t>
  </si>
  <si>
    <t>CAPACIDADE OPERACIONAL</t>
  </si>
  <si>
    <t>EDUCAÇÃO PERMANENTE</t>
  </si>
  <si>
    <t>Carga horária
necessária
para o total de
atividades
(em horas)</t>
  </si>
  <si>
    <t>Duração média de
cada atividade</t>
  </si>
  <si>
    <t>10 a 14 anos</t>
  </si>
  <si>
    <t>20 a 24 anos</t>
  </si>
  <si>
    <t>25 a 29 anos</t>
  </si>
  <si>
    <t>30 a 34 anos</t>
  </si>
  <si>
    <t>35 a 39 anos</t>
  </si>
  <si>
    <t>40 a 44 anos</t>
  </si>
  <si>
    <t>45 a 49 anos</t>
  </si>
  <si>
    <t>50 a 54 anos</t>
  </si>
  <si>
    <t>55 a 59 anos</t>
  </si>
  <si>
    <t xml:space="preserve">60 a 64 anos </t>
  </si>
  <si>
    <t>65 a 69 anos</t>
  </si>
  <si>
    <t>70 a 74 anos</t>
  </si>
  <si>
    <t>75 a 79 anos</t>
  </si>
  <si>
    <t>≥ 80 anos</t>
  </si>
  <si>
    <t>FEMININO</t>
  </si>
  <si>
    <t>MASCULINO</t>
  </si>
  <si>
    <t>IDOSO</t>
  </si>
  <si>
    <t>ADOLESCENTE</t>
  </si>
  <si>
    <t>ADULTO</t>
  </si>
  <si>
    <t>CICLO DE VIDA</t>
  </si>
  <si>
    <t>FAIXA ETÁRIA</t>
  </si>
  <si>
    <t>CADASTRO FAMILIAR</t>
  </si>
  <si>
    <t>Subtotal crianças</t>
  </si>
  <si>
    <t>Subtotal adolescentes</t>
  </si>
  <si>
    <t>Subtotal adultos</t>
  </si>
  <si>
    <t>Subtotal idosos</t>
  </si>
  <si>
    <t>Ano</t>
  </si>
  <si>
    <t>Nascidos vivos</t>
  </si>
  <si>
    <t>GESTAÇÃO</t>
  </si>
  <si>
    <t>GRUPO OPERATIVO</t>
  </si>
  <si>
    <t>Risco Médio</t>
  </si>
  <si>
    <t>Risco Alto</t>
  </si>
  <si>
    <t>Risco Muito Alto</t>
  </si>
  <si>
    <t>HIPERTENSO</t>
  </si>
  <si>
    <t>DIABÉTICO</t>
  </si>
  <si>
    <t>Risco Alto e Muito Alto</t>
  </si>
  <si>
    <t>OUTRAS INFORMAÇÕES</t>
  </si>
  <si>
    <t>AVALIAÇÃO
PÉ DIABÉTICO</t>
  </si>
  <si>
    <t>ATENÇÃO ÀS CONDIÇÕES CRÔNICAS</t>
  </si>
  <si>
    <t>em</t>
  </si>
  <si>
    <t>Creatinina</t>
  </si>
  <si>
    <t>Potássio</t>
  </si>
  <si>
    <t>Colesterol total</t>
  </si>
  <si>
    <t>Colesterol frações</t>
  </si>
  <si>
    <t>Triglicérides</t>
  </si>
  <si>
    <t>Urina rotina</t>
  </si>
  <si>
    <t>M</t>
  </si>
  <si>
    <t>Hemograma</t>
  </si>
  <si>
    <t>Hemoglobina glicada</t>
  </si>
  <si>
    <t>Grupo Sanguíneo</t>
  </si>
  <si>
    <t>Fator Rh</t>
  </si>
  <si>
    <t>Coombs Indireto</t>
  </si>
  <si>
    <t>Eletroforese de Hb</t>
  </si>
  <si>
    <t>Glicemia jejum</t>
  </si>
  <si>
    <t>Glicemia pós-prandial</t>
  </si>
  <si>
    <t>Urocultura com antibiograma</t>
  </si>
  <si>
    <t>Colpocitologia oncótica</t>
  </si>
  <si>
    <t>Ultrassom obstétrico</t>
  </si>
  <si>
    <t>Eletrocardiograma (ECG)</t>
  </si>
  <si>
    <t>RX de tórax</t>
  </si>
  <si>
    <t>TOTAL GERAL</t>
  </si>
  <si>
    <t>NÚMERO DE USUÁRIOS</t>
  </si>
  <si>
    <t>CRITÉRIO DE ENCAMINHAMENTO</t>
  </si>
  <si>
    <t>Subtotal</t>
  </si>
  <si>
    <t>NOME_BAIRRO</t>
  </si>
  <si>
    <t>REGIONAL</t>
  </si>
  <si>
    <t>TOTHAB</t>
  </si>
  <si>
    <t>&lt;1ANO</t>
  </si>
  <si>
    <t>1ANOS</t>
  </si>
  <si>
    <t>2ANOS</t>
  </si>
  <si>
    <t>3ANOS</t>
  </si>
  <si>
    <t>4ANOS</t>
  </si>
  <si>
    <t>5ANOS</t>
  </si>
  <si>
    <t>6ANOS</t>
  </si>
  <si>
    <t>7ANOS</t>
  </si>
  <si>
    <t>8ANOS</t>
  </si>
  <si>
    <t>9ANOS</t>
  </si>
  <si>
    <t>10ANOS</t>
  </si>
  <si>
    <t>11ANOS</t>
  </si>
  <si>
    <t>12ANOS</t>
  </si>
  <si>
    <t>13ANOS</t>
  </si>
  <si>
    <t>14ANOS</t>
  </si>
  <si>
    <t>15ANOS</t>
  </si>
  <si>
    <t>16ANOS</t>
  </si>
  <si>
    <t>17ANOS</t>
  </si>
  <si>
    <t>18ANOS</t>
  </si>
  <si>
    <t>19ANOS</t>
  </si>
  <si>
    <t>20ANOS</t>
  </si>
  <si>
    <t>21ANOS</t>
  </si>
  <si>
    <t>22ANOS</t>
  </si>
  <si>
    <t>23ANOS</t>
  </si>
  <si>
    <t>24ANOS</t>
  </si>
  <si>
    <t>25A29ANOS</t>
  </si>
  <si>
    <t>30A34ANOS</t>
  </si>
  <si>
    <t>35A39ANOS</t>
  </si>
  <si>
    <t>40A44ANOS</t>
  </si>
  <si>
    <t>45A49ANOS</t>
  </si>
  <si>
    <t>50A54ANOS</t>
  </si>
  <si>
    <t>54A59ANOS</t>
  </si>
  <si>
    <t>60A64ANOS</t>
  </si>
  <si>
    <t>65A69ANOS</t>
  </si>
  <si>
    <t>70A74ANOS</t>
  </si>
  <si>
    <t>75A79ANOS</t>
  </si>
  <si>
    <t>80A84ANOS</t>
  </si>
  <si>
    <t>85A89ANOS</t>
  </si>
  <si>
    <t>90A94ANOS</t>
  </si>
  <si>
    <t>95A99ANOS</t>
  </si>
  <si>
    <t>100MAISANOS</t>
  </si>
  <si>
    <t>TOTMASC</t>
  </si>
  <si>
    <t>&lt;1AMASC</t>
  </si>
  <si>
    <t>1AMASC</t>
  </si>
  <si>
    <t>2AMASC</t>
  </si>
  <si>
    <t>3AMASC</t>
  </si>
  <si>
    <t>4AMASC</t>
  </si>
  <si>
    <t>5AMASC</t>
  </si>
  <si>
    <t>6AMASC</t>
  </si>
  <si>
    <t>7AMASC</t>
  </si>
  <si>
    <t>8AMASC</t>
  </si>
  <si>
    <t>9AMASC</t>
  </si>
  <si>
    <t>10AMASC</t>
  </si>
  <si>
    <t>11AMASC</t>
  </si>
  <si>
    <t>12AMASC</t>
  </si>
  <si>
    <t>13AMASC</t>
  </si>
  <si>
    <t>14AMASC</t>
  </si>
  <si>
    <t>15AMASC</t>
  </si>
  <si>
    <t>16AMASC</t>
  </si>
  <si>
    <t>17AMASC</t>
  </si>
  <si>
    <t>18AMASC</t>
  </si>
  <si>
    <t>19AMASC</t>
  </si>
  <si>
    <t>20AMASC</t>
  </si>
  <si>
    <t>21AMASC</t>
  </si>
  <si>
    <t>22AMASC</t>
  </si>
  <si>
    <t>23AMASC</t>
  </si>
  <si>
    <t>24AMASC</t>
  </si>
  <si>
    <t>25A29AMASC</t>
  </si>
  <si>
    <t>30A34AMASC</t>
  </si>
  <si>
    <t>35A39AMASC</t>
  </si>
  <si>
    <t>40A44AMASC</t>
  </si>
  <si>
    <t>45A49AMASC</t>
  </si>
  <si>
    <t>50A54AMASC</t>
  </si>
  <si>
    <t>54A59AMASC</t>
  </si>
  <si>
    <t>60A64AMASC</t>
  </si>
  <si>
    <t>65A69AMASC</t>
  </si>
  <si>
    <t>70A74AMASC</t>
  </si>
  <si>
    <t>75A79AMASC</t>
  </si>
  <si>
    <t>80A84AMASC</t>
  </si>
  <si>
    <t>85A89AMASC</t>
  </si>
  <si>
    <t>90A94AMASC</t>
  </si>
  <si>
    <t>95A99AMASC</t>
  </si>
  <si>
    <t>100MAISMASC</t>
  </si>
  <si>
    <t>65MAISMASC</t>
  </si>
  <si>
    <t>80MAISMASC</t>
  </si>
  <si>
    <t>90MAISMASC</t>
  </si>
  <si>
    <t>TOTFEM</t>
  </si>
  <si>
    <t>&lt;1AFEM</t>
  </si>
  <si>
    <t>1AFEM</t>
  </si>
  <si>
    <t>2AFEM</t>
  </si>
  <si>
    <t>3AFEM</t>
  </si>
  <si>
    <t>4AFEM</t>
  </si>
  <si>
    <t>5AFEM</t>
  </si>
  <si>
    <t>6AFEM</t>
  </si>
  <si>
    <t>7AFEM</t>
  </si>
  <si>
    <t>8AFEM</t>
  </si>
  <si>
    <t>9AFEM</t>
  </si>
  <si>
    <t>10AFEM</t>
  </si>
  <si>
    <t>11AFEM</t>
  </si>
  <si>
    <t>12AFEM</t>
  </si>
  <si>
    <t>13AFEM</t>
  </si>
  <si>
    <t>14AFEM</t>
  </si>
  <si>
    <t>15AFEM</t>
  </si>
  <si>
    <t>16AFEM</t>
  </si>
  <si>
    <t>17AFEM</t>
  </si>
  <si>
    <t>18AFEM</t>
  </si>
  <si>
    <t>19AFEM</t>
  </si>
  <si>
    <t>20AFEM</t>
  </si>
  <si>
    <t>21AFEM</t>
  </si>
  <si>
    <t>22AFEM</t>
  </si>
  <si>
    <t>23AFEM</t>
  </si>
  <si>
    <t>24AFEM</t>
  </si>
  <si>
    <t>25A29AFEM</t>
  </si>
  <si>
    <t>30A34AFEM</t>
  </si>
  <si>
    <t>35A39AFEM</t>
  </si>
  <si>
    <t>40A44AFEM</t>
  </si>
  <si>
    <t>45A49AFEM</t>
  </si>
  <si>
    <t>50A54AFEM</t>
  </si>
  <si>
    <t>54A59AFEM</t>
  </si>
  <si>
    <t>60A64AFEM</t>
  </si>
  <si>
    <t>65A69AFEM</t>
  </si>
  <si>
    <t>70A74AFEM</t>
  </si>
  <si>
    <t>75A79AFEM</t>
  </si>
  <si>
    <t>80A84AFEM</t>
  </si>
  <si>
    <t>85A89AFEM</t>
  </si>
  <si>
    <t>90A94AFEM</t>
  </si>
  <si>
    <t>95A99AFEM</t>
  </si>
  <si>
    <t>100MAISFEM</t>
  </si>
  <si>
    <t>65MAISFEM</t>
  </si>
  <si>
    <t>80MAISFEM</t>
  </si>
  <si>
    <t>90MAISFEM</t>
  </si>
  <si>
    <t>10A14MIF</t>
  </si>
  <si>
    <t>15A49MIF</t>
  </si>
  <si>
    <t>50A59AFEM</t>
  </si>
  <si>
    <t>AEROLÂNDIA</t>
  </si>
  <si>
    <t>AEROPORTO (BASE AÉREA)</t>
  </si>
  <si>
    <t>ALAGADIÇO</t>
  </si>
  <si>
    <t>ALDEOTA</t>
  </si>
  <si>
    <t>ALTO DA BALANÇA</t>
  </si>
  <si>
    <t>ÁLVARO WEYNE</t>
  </si>
  <si>
    <t>AMADEO FURTADO</t>
  </si>
  <si>
    <t>ANCURI</t>
  </si>
  <si>
    <t>ANTÔNIO BEZERRA</t>
  </si>
  <si>
    <t>ARRAIAL MOURA BRASIL</t>
  </si>
  <si>
    <t>AUTRAN NUNES</t>
  </si>
  <si>
    <t>BARRA DO CEARÁ</t>
  </si>
  <si>
    <t>BARROSO</t>
  </si>
  <si>
    <t>BELA VISTA</t>
  </si>
  <si>
    <t>BENFICA</t>
  </si>
  <si>
    <t>BOA VISTA</t>
  </si>
  <si>
    <t>BOM FUTURO</t>
  </si>
  <si>
    <t>BOM JARDIM</t>
  </si>
  <si>
    <t>BONSUCESSO</t>
  </si>
  <si>
    <t>CAIS DO PORTO</t>
  </si>
  <si>
    <t>CAJAZEIRAS</t>
  </si>
  <si>
    <t>CAMBEBA</t>
  </si>
  <si>
    <t>CANINDEZINHO</t>
  </si>
  <si>
    <t>CARLITO PAMPLONA</t>
  </si>
  <si>
    <t>CENTRO</t>
  </si>
  <si>
    <t>CIDADE 2000</t>
  </si>
  <si>
    <t>CIDADE DOS FUNCIONÁRIOS</t>
  </si>
  <si>
    <t>COAÇU</t>
  </si>
  <si>
    <t>COCO</t>
  </si>
  <si>
    <t>CONJUNTO CEARÁ I</t>
  </si>
  <si>
    <t>CONJUNTO CEARÁ II</t>
  </si>
  <si>
    <t>CONJUNTO ESPERANÇA</t>
  </si>
  <si>
    <t>CONJUNTO PALMEIRAS</t>
  </si>
  <si>
    <t>COUTO FERNADES</t>
  </si>
  <si>
    <t>CRISTO REDENTOR</t>
  </si>
  <si>
    <t>CURIÓ</t>
  </si>
  <si>
    <t>DAMAS</t>
  </si>
  <si>
    <t>DE LOURDES</t>
  </si>
  <si>
    <t>DEMÓCRITO ROCHA</t>
  </si>
  <si>
    <t>DENDÊ</t>
  </si>
  <si>
    <t>DIAS MACEDO</t>
  </si>
  <si>
    <t>DOM LUSTOSA</t>
  </si>
  <si>
    <t>EDSON QUEIROZ</t>
  </si>
  <si>
    <t>ENGENHEIRO LUCIANO CAVALCANTE</t>
  </si>
  <si>
    <t>ESTÂNCIA (DIONÍSIO TORRES)</t>
  </si>
  <si>
    <t>FARIAS BRITO</t>
  </si>
  <si>
    <t>FÁTIMA</t>
  </si>
  <si>
    <t>FLORESTA</t>
  </si>
  <si>
    <t>GENIBAU</t>
  </si>
  <si>
    <t>GRANJA LISBOA</t>
  </si>
  <si>
    <t>GRANJA PORTUGAL</t>
  </si>
  <si>
    <t>GUAJERU</t>
  </si>
  <si>
    <t>GUARAPES</t>
  </si>
  <si>
    <t>HENRIQUE JORGE</t>
  </si>
  <si>
    <t>ITAÓCA</t>
  </si>
  <si>
    <t>ITAPERI</t>
  </si>
  <si>
    <t>JACARECANGA</t>
  </si>
  <si>
    <t>JANGURUSSU</t>
  </si>
  <si>
    <t>JARDIM AMÉRICA</t>
  </si>
  <si>
    <t>JARDIM CEARENSE</t>
  </si>
  <si>
    <t>JARDIM DAS OLIVEIRAS</t>
  </si>
  <si>
    <t>JARDIM GUANABARA</t>
  </si>
  <si>
    <t>JARDIM IRACEMA</t>
  </si>
  <si>
    <t>JOÃO XXIII</t>
  </si>
  <si>
    <t>JOAQUIM TÁVORA</t>
  </si>
  <si>
    <t>JÓQUEI CLUB (SÃO CRISTÓVÃO)</t>
  </si>
  <si>
    <t>JOSÉ BONIFÁCIO</t>
  </si>
  <si>
    <t>JOSE DE ALENCAR (ALAGADIÇO NOVO)</t>
  </si>
  <si>
    <t>LAGOA REDONDA</t>
  </si>
  <si>
    <t>LAGOA SAPIRANGA (COITÉ)</t>
  </si>
  <si>
    <t>MANOEL SÁTIRO</t>
  </si>
  <si>
    <t>MANOEL DIAS  BRANCO (DUNAS)</t>
  </si>
  <si>
    <t>MARAPONGA</t>
  </si>
  <si>
    <t>MEIRELES</t>
  </si>
  <si>
    <t>MESSEJANA (SEDE)</t>
  </si>
  <si>
    <t>MONDUBIM (SEDE)</t>
  </si>
  <si>
    <t>MONTE CASTELO</t>
  </si>
  <si>
    <t>MONTESE</t>
  </si>
  <si>
    <t>MUCURIPE</t>
  </si>
  <si>
    <t>OLAVO OLIVEIRA</t>
  </si>
  <si>
    <t>PADRE ANDRADE (CACHOEIRINHA)</t>
  </si>
  <si>
    <t>PAN-AMERICANO</t>
  </si>
  <si>
    <t>PAPICU</t>
  </si>
  <si>
    <t>PARANGABA</t>
  </si>
  <si>
    <t>PARQUE ARAXÁ</t>
  </si>
  <si>
    <t>PARQUE DOIS IRMÃOS</t>
  </si>
  <si>
    <t>PARQUE IRACEMA</t>
  </si>
  <si>
    <t>PARQUE MANIBURA</t>
  </si>
  <si>
    <t>PARQUE PRESIDENTE VARGAS</t>
  </si>
  <si>
    <t>PARQUE SANTA MARIA</t>
  </si>
  <si>
    <t>PARQUE SANTA ROSA (APOLO XI)</t>
  </si>
  <si>
    <t>PARQUE SÃO JOSÉ</t>
  </si>
  <si>
    <t>PARQUELÂNDIA</t>
  </si>
  <si>
    <t>PARREÃO</t>
  </si>
  <si>
    <t>PASSARÉ</t>
  </si>
  <si>
    <t>PAUPINA</t>
  </si>
  <si>
    <t>PEDRAS</t>
  </si>
  <si>
    <t>PICI (PARQUE UNIVERSITÁRIO)</t>
  </si>
  <si>
    <t>PIRAMBÚ</t>
  </si>
  <si>
    <t>PLANALTO AYRTON SENNA</t>
  </si>
  <si>
    <t>PRAIA DE IRACEMA</t>
  </si>
  <si>
    <t>PRAIA DO FUTURO I</t>
  </si>
  <si>
    <t>PRAIA DO FUTURO II</t>
  </si>
  <si>
    <t>PREFEITO JOSÉ WALTER</t>
  </si>
  <si>
    <t>PRESIDENTE KENNEDY</t>
  </si>
  <si>
    <t>QUINTINO CUNHA</t>
  </si>
  <si>
    <t>RODOLFO TEÓFILO</t>
  </si>
  <si>
    <t>SABIAGUABA</t>
  </si>
  <si>
    <t>SALINAS</t>
  </si>
  <si>
    <t>SÃO BENTO</t>
  </si>
  <si>
    <t>SÃO JOÃO DO TAUAPÉ</t>
  </si>
  <si>
    <t>SERRINHA</t>
  </si>
  <si>
    <t>SIQUEIRA</t>
  </si>
  <si>
    <t>VARJOTA</t>
  </si>
  <si>
    <t>VICENTE PINZON</t>
  </si>
  <si>
    <t>VILA ELLERY</t>
  </si>
  <si>
    <t>VILA PERY</t>
  </si>
  <si>
    <t>VILA UNIÃO</t>
  </si>
  <si>
    <t>VILA VELHA</t>
  </si>
  <si>
    <t>POPGERAL</t>
  </si>
  <si>
    <t xml:space="preserve"> &lt;1ANO</t>
  </si>
  <si>
    <t xml:space="preserve"> 1ANOS</t>
  </si>
  <si>
    <t xml:space="preserve"> 2ANOS</t>
  </si>
  <si>
    <t xml:space="preserve"> 3ANOS</t>
  </si>
  <si>
    <t xml:space="preserve"> 0-3anos</t>
  </si>
  <si>
    <t>POPGEST</t>
  </si>
  <si>
    <t>Total Geral</t>
  </si>
  <si>
    <t>APS</t>
  </si>
  <si>
    <t>Risco Habitual  e Médio</t>
  </si>
  <si>
    <t>T</t>
  </si>
  <si>
    <t>At.Esp</t>
  </si>
  <si>
    <t>E</t>
  </si>
  <si>
    <t xml:space="preserve">Risco Habitual </t>
  </si>
  <si>
    <t>CRIANÇA 1o ANO</t>
  </si>
  <si>
    <t>CRIANÇA 2o ANO</t>
  </si>
  <si>
    <t xml:space="preserve">Risco Baixo </t>
  </si>
  <si>
    <t>Fundoscopia</t>
  </si>
  <si>
    <t>TSH</t>
  </si>
  <si>
    <t>TGO / AST</t>
  </si>
  <si>
    <t>TGP / ALT</t>
  </si>
  <si>
    <t>ATENÇÃO AO EVENTO AGUDO E A OUTRAS CONDIÇÕES CRÔNICAS</t>
  </si>
  <si>
    <t>Alto Risco</t>
  </si>
  <si>
    <r>
      <t xml:space="preserve"> </t>
    </r>
    <r>
      <rPr>
        <b/>
        <sz val="12"/>
        <rFont val="Arial"/>
        <family val="2"/>
      </rPr>
      <t>% de Usuários SUS</t>
    </r>
  </si>
  <si>
    <t xml:space="preserve">METAS </t>
  </si>
  <si>
    <t>% de recém nascidos com a cobertura de 7 ou mais consultas pré-natal</t>
  </si>
  <si>
    <t>Número de Consultas acumuladas / Meta Pactuada (consultas)</t>
  </si>
  <si>
    <t>1º Quadrim</t>
  </si>
  <si>
    <t>2º Quadrim</t>
  </si>
  <si>
    <t>3º Quadrim</t>
  </si>
  <si>
    <t>Meta pactuada (população)</t>
  </si>
  <si>
    <t>Pactuação Unidade de Saúde PSF:</t>
  </si>
  <si>
    <t xml:space="preserve">Nº de consultas médicas realizadas  </t>
  </si>
  <si>
    <t>Nº de consultas de enfermagem realizadas</t>
  </si>
  <si>
    <t>Nº de consultas acumuladas</t>
  </si>
  <si>
    <t>Cobertura atingida</t>
  </si>
  <si>
    <t>% de DN conferidas</t>
  </si>
  <si>
    <t>Quantidade de DN recebidas/Quantidade de DN conferidas</t>
  </si>
  <si>
    <t>Quantidade de DN recebidas</t>
  </si>
  <si>
    <t>Quantidade de DN conferidas</t>
  </si>
  <si>
    <t>BASE DE CÁLCULO</t>
  </si>
  <si>
    <t xml:space="preserve"> COBERTURA VACINAL</t>
  </si>
  <si>
    <t>Número de  doses  de Vacinas Realizadas acumuladas / Meta Pactuada (Doses da Planilha de Programação)</t>
  </si>
  <si>
    <t>Meta pactuada</t>
  </si>
  <si>
    <t>Nº de vacinas realizadas</t>
  </si>
  <si>
    <t>Nº de vacinas acumuladas</t>
  </si>
  <si>
    <t>Número de Vacinas Realizadas acumuladas / Meta Pactuada acumulda(Número de menores de 1 ano na Planilha de Programação)</t>
  </si>
  <si>
    <t>Meta pactuada acumulada</t>
  </si>
  <si>
    <t>Percentual de consultas puerperais realizadas</t>
  </si>
  <si>
    <t>Nº de consultas acumuladas/Meta de consultas de puerpério acumuldas</t>
  </si>
  <si>
    <t>Quantidade de Gestantes</t>
  </si>
  <si>
    <t>Meta de consultas de puerpério  acumuladas</t>
  </si>
  <si>
    <t>Nº de consultas médicas</t>
  </si>
  <si>
    <t>Nº de consultas de enfermagem</t>
  </si>
  <si>
    <t>Consulta puerperal por gestante</t>
  </si>
  <si>
    <t>Meta pactuada (mulheres)</t>
  </si>
  <si>
    <t>Nº de exames realizados</t>
  </si>
  <si>
    <t>*** indicadores do IDQ</t>
  </si>
  <si>
    <t>Comentários  - Justificativas ou Considerações</t>
  </si>
  <si>
    <t>1º quadrimestre</t>
  </si>
  <si>
    <t>2º quadrimestre</t>
  </si>
  <si>
    <t>3º quadrimestre</t>
  </si>
  <si>
    <t>MONITORAMENTO ANUAL - Secretaria Municipal de Saúde</t>
  </si>
  <si>
    <t>Unidade de Atenção Primária à Saúde:</t>
  </si>
  <si>
    <t>População Coberta</t>
  </si>
  <si>
    <t>Meta de exames (33% do Nº de mulheres de 25 a 64 anos)</t>
  </si>
  <si>
    <t>Nº de exames realizados acumulados</t>
  </si>
  <si>
    <t>N.º exames realizados / Meta Pactuada (exames) acumulada</t>
  </si>
  <si>
    <t>Indicador 7</t>
  </si>
  <si>
    <t>Pactuação Unidade de Saúde:</t>
  </si>
  <si>
    <t>Indicador 8</t>
  </si>
  <si>
    <t>Indicador 1</t>
  </si>
  <si>
    <t>Indicador 2</t>
  </si>
  <si>
    <t>Indicador 3</t>
  </si>
  <si>
    <t>Indicador 4</t>
  </si>
  <si>
    <t>Indicador 5</t>
  </si>
  <si>
    <t>Indicador 6</t>
  </si>
  <si>
    <t>Mamografia</t>
  </si>
  <si>
    <t>1 - ASSISTÊNCIA À GESTANTE E À CRIANÇA</t>
  </si>
  <si>
    <t>Nº de consultas médicas e de enfermagem</t>
  </si>
  <si>
    <t>Consultas de hipertensos realizadas</t>
  </si>
  <si>
    <t>Consultas de diabéticos realizadas</t>
  </si>
  <si>
    <t>Nº de consultas realizadas/Nº de consultas pactuadas (Acumulado)</t>
  </si>
  <si>
    <t xml:space="preserve">Caderneta de Vacinação atualizada em  menores de 1 ano </t>
  </si>
  <si>
    <t xml:space="preserve">Cobertura vacinal por pentavalente em
menores de 1 ano de idade </t>
  </si>
  <si>
    <t>Percentual de mulheres de 25  a 64 anos
que fizeram coleta de papanicolau</t>
  </si>
  <si>
    <t>Meta de consultas  acumuladas</t>
  </si>
  <si>
    <t>Meta de consultas acumuladas</t>
  </si>
  <si>
    <t>Meta de exames acumulada</t>
  </si>
  <si>
    <t>Anual</t>
  </si>
  <si>
    <t>Meta de vacinas acumulada</t>
  </si>
  <si>
    <t>Meta de consultas acumulada</t>
  </si>
  <si>
    <t>MONITORAMENTO ANUAL - 2014</t>
  </si>
  <si>
    <t>Risco Baixo e Médio</t>
  </si>
  <si>
    <t>Risco Baixo e Moderado</t>
  </si>
  <si>
    <t>ATIVIDADES DE GESTÃO</t>
  </si>
  <si>
    <t>Atividade em grupo</t>
  </si>
  <si>
    <t>Protoparasitológico de fezes</t>
  </si>
  <si>
    <t>Índice albumina / creatinina na urina</t>
  </si>
  <si>
    <t>Uréia</t>
  </si>
  <si>
    <t>Ácido úrico</t>
  </si>
  <si>
    <t>GGT</t>
  </si>
  <si>
    <t>A/MA</t>
  </si>
  <si>
    <t>PAINEL DE BORDO - RELAÇÃO DE INDICADORES</t>
  </si>
  <si>
    <t xml:space="preserve">O.E.: Manter número de óbitos por causa evitável em &lt; 1 ano = 0 </t>
  </si>
  <si>
    <t>P1</t>
  </si>
  <si>
    <t>Proporção de óbitos infantis notificados oportunamente (48hs)</t>
  </si>
  <si>
    <t>R1</t>
  </si>
  <si>
    <t>Número de óbitos de crianças &lt; 1 ano por causa evitável confirmada após investigação</t>
  </si>
  <si>
    <t>O.E.: Reduzir a mortalidade fetal &gt; = 32 semanas ou 1.500 gramas</t>
  </si>
  <si>
    <t>R2</t>
  </si>
  <si>
    <t>Número de óbitos fetais, com IG &gt; = 32 semanas ou peso &gt; = 1.500g</t>
  </si>
  <si>
    <t>O.E.: Manter número de óbitos maternos = 0</t>
  </si>
  <si>
    <t>P2</t>
  </si>
  <si>
    <t>Proporção de óbitos maternos declarados, notificados oportunamente (48hs)</t>
  </si>
  <si>
    <t>P3</t>
  </si>
  <si>
    <t>Proporção de óbitos de mulheres em idade fértil (MIF), por causas presumíveis de morte materna, investigados oportunamente (30 dias)</t>
  </si>
  <si>
    <t>R3</t>
  </si>
  <si>
    <t>Número total de óbitos maternos (declarados e confirmados após investigação em MIF)</t>
  </si>
  <si>
    <t>O.E.: Melhorar a qualidade na assistência ao pré-natal, parto e puerpério</t>
  </si>
  <si>
    <t>P4</t>
  </si>
  <si>
    <t>Cobertura de pré-natal</t>
  </si>
  <si>
    <t>P5</t>
  </si>
  <si>
    <t>Proporção de mulheres que iniciaram o pré-natal até 12 semanas de gestação</t>
  </si>
  <si>
    <t>P6</t>
  </si>
  <si>
    <t xml:space="preserve">Proporção de gestantes com estratificação de risco atualizada de acordo com os critérios estabelecidos na diretriz clínica </t>
  </si>
  <si>
    <t>P7</t>
  </si>
  <si>
    <t>Proporção de gestantes de alto e muito alto risco acompanhadas no serviço de referência para pré-natal de alto risco</t>
  </si>
  <si>
    <t>P8</t>
  </si>
  <si>
    <t>Proporção de nascidos vivos de gestantes com 7 ou mais consultas de pré-natal</t>
  </si>
  <si>
    <t>P9</t>
  </si>
  <si>
    <t>Cobertura de exame VDRL</t>
  </si>
  <si>
    <t>R4</t>
  </si>
  <si>
    <t>Número de recém-nascidos com diagnóstico confirmado de sífilis congênita</t>
  </si>
  <si>
    <t>P10</t>
  </si>
  <si>
    <t>Proporção de gestantes com critério para gestão de caso acompanhadas segundo o plano de cuidado</t>
  </si>
  <si>
    <t>P11</t>
  </si>
  <si>
    <t>Proporção de gestantes vinculadas à maternidade de referência para o parto de acordo com o estrato de risco</t>
  </si>
  <si>
    <t>P12</t>
  </si>
  <si>
    <t>Proporção de puérperas que realizaram consulta de puerpério até o 10º dia</t>
  </si>
  <si>
    <t>P13</t>
  </si>
  <si>
    <t>Taxa de prematuridade &lt; 34 semanas</t>
  </si>
  <si>
    <t>P14</t>
  </si>
  <si>
    <t>Taxa de prematuridade de 34 – 36 semanas</t>
  </si>
  <si>
    <t>P15</t>
  </si>
  <si>
    <t>Índice de cesarianas</t>
  </si>
  <si>
    <t>O.E.: Melhorar a qualidade e a resolubilidade na assistência à criança no primeiro ano de vida</t>
  </si>
  <si>
    <t>P16</t>
  </si>
  <si>
    <t>Proporção de RN prematuros com visita domiciliar em até 24 horas pós alta</t>
  </si>
  <si>
    <t>P17</t>
  </si>
  <si>
    <t>Proporção de crianças menores de 1 ano com consultas de puericultura de acordo com o "checklist" de acompanhamento definido na diretriz clínica</t>
  </si>
  <si>
    <t>P18</t>
  </si>
  <si>
    <t>Proporção de crianças estratificadas por risco de acordo com os critérios estabelecidos na diretriz clínica</t>
  </si>
  <si>
    <t>P19</t>
  </si>
  <si>
    <t xml:space="preserve">Proporção de crianças de alto e muito alto risco acompanhadas no serviço de referência </t>
  </si>
  <si>
    <t>P20</t>
  </si>
  <si>
    <t>Taxa de aleitamento materno exclusivo aos 4 meses</t>
  </si>
  <si>
    <t>P21</t>
  </si>
  <si>
    <t>Cobertura vacinal em menores de um ano</t>
  </si>
  <si>
    <t>O.E.: Reduzir a morbimortalidade por doenças cardiovasculares e diabetes</t>
  </si>
  <si>
    <t>R5</t>
  </si>
  <si>
    <t xml:space="preserve">Percentual de redução do número de óbitos prematuros (&lt;70 anos) por Doenças Circulatórias (Doenças Hipertensivas, Doenças Cerebro Vasculares, Doenças isquêmicas do coração) </t>
  </si>
  <si>
    <t>R6</t>
  </si>
  <si>
    <t>Percentual de redução do número de óbitos prematuros (&lt;70 anos) por Diabetes</t>
  </si>
  <si>
    <t>R7</t>
  </si>
  <si>
    <t>Percentual de redução do número de internações por doenças do aparelho circulatório</t>
  </si>
  <si>
    <t>R8</t>
  </si>
  <si>
    <t>Percentual de redução do número de internações por diabetes</t>
  </si>
  <si>
    <t>O.E.: Reduzir a prevalência de fatores de risco para doenças do aparelho circulatório e diabetes</t>
  </si>
  <si>
    <t>P22</t>
  </si>
  <si>
    <t>Proporção de hipertensos e diabéticos ativos fisicamente</t>
  </si>
  <si>
    <t>P23</t>
  </si>
  <si>
    <t>Proporção de hipertensos e diabéticos com alimentação adequada</t>
  </si>
  <si>
    <t>P24</t>
  </si>
  <si>
    <t>Proporção de hipertensos e diabéticos tabagistas</t>
  </si>
  <si>
    <t>O.E.: Alcançar o controle metabólico dos hipertensos e diabéticos, reduzindo as complicações decorrentes do controle inadequado</t>
  </si>
  <si>
    <t>R9</t>
  </si>
  <si>
    <t>Percentual de hipertensos com controle de nível pressórico arterial</t>
  </si>
  <si>
    <t>R10</t>
  </si>
  <si>
    <t>Percentual de hipertensos com nível de colesterol LDL normal</t>
  </si>
  <si>
    <t>R11</t>
  </si>
  <si>
    <t>Percentual de diabéticos com controle metabólico</t>
  </si>
  <si>
    <t>R12</t>
  </si>
  <si>
    <t>Percentual de diabéticos hipertensos com controle de nível pressórico arterial</t>
  </si>
  <si>
    <t>R13</t>
  </si>
  <si>
    <t>Percentual de diabéticos com nível de colesterol LDL normal</t>
  </si>
  <si>
    <t>O.E.: Melhorar a qualidade do cuidado do usuário com hipertensão e diabetes</t>
  </si>
  <si>
    <t>P25</t>
  </si>
  <si>
    <t>Percentual de hipertensos cadastrados no acompanhamento</t>
  </si>
  <si>
    <t>P26</t>
  </si>
  <si>
    <t>Percentual de hipertensos com estratificação de risco atualizada</t>
  </si>
  <si>
    <t>P27</t>
  </si>
  <si>
    <t>Percentual de hipertensos com 2 ou mais aferições de nível de pressão arterial no último ano</t>
  </si>
  <si>
    <t>P28</t>
  </si>
  <si>
    <t>Percentual de hipertensos com plano de autocuidado elaborado e monitorado</t>
  </si>
  <si>
    <t>P29</t>
  </si>
  <si>
    <t xml:space="preserve">Percentual de hipertensos com estratificação de risco para doença renal crônica (DRC) </t>
  </si>
  <si>
    <t>P30</t>
  </si>
  <si>
    <t>Percentual de hipertensos com avaliação após alta hospitalar</t>
  </si>
  <si>
    <t>P31</t>
  </si>
  <si>
    <t>Percentual de hipertensos com investigação após urgência hipertensiva</t>
  </si>
  <si>
    <t>P32</t>
  </si>
  <si>
    <t>Percentual de diabéticos cadastrados no acompanhamento</t>
  </si>
  <si>
    <t>P33</t>
  </si>
  <si>
    <t>Percentual de diabéticos com estratificação de risco atualizada</t>
  </si>
  <si>
    <t>P34</t>
  </si>
  <si>
    <t>Percentual de diabéticos com 2 ou mais aferições de nível de pressão arterial no último ano</t>
  </si>
  <si>
    <t>P35</t>
  </si>
  <si>
    <t>Percentual de diabéticos com plano de autocuidado elaborado e monitorado</t>
  </si>
  <si>
    <t>P36</t>
  </si>
  <si>
    <t xml:space="preserve">Percentual de diabéticos com estratificação de risco para doença renal crônica (DRC) </t>
  </si>
  <si>
    <t>P37</t>
  </si>
  <si>
    <t xml:space="preserve">Percentual de diabéticos que fizeram um exame oftalmológico (fundo de olho) nos últimos 12 meses </t>
  </si>
  <si>
    <t>P38</t>
  </si>
  <si>
    <t>Percentual de diabéticos que fizeram um exame completo dos pés nos últimos 12 meses</t>
  </si>
  <si>
    <t>P39</t>
  </si>
  <si>
    <t>Percentual de diabéticos que fizeram avaliação odontológica nos últimos 12 meses</t>
  </si>
  <si>
    <t>P40</t>
  </si>
  <si>
    <t>Percentual de diabéticos com vacinação atualizada</t>
  </si>
  <si>
    <t>P41</t>
  </si>
  <si>
    <t>Percentual de diabéticos com avaliação após alta hospitalar</t>
  </si>
  <si>
    <t xml:space="preserve">Sorologia Lues VDRL ou RPR; FTA Abs ou TPHA </t>
  </si>
  <si>
    <t>CONFIGURAÇÃO GERAL</t>
  </si>
  <si>
    <t>A planilha está protegida, com o objetivo de evitar eventuais alterações das fórmulas e conteúdos.</t>
  </si>
  <si>
    <t>ARQUIVAMENTO</t>
  </si>
  <si>
    <t>Este instrumento deve ser considerado um documento oficial de planejamento, devendo ser arquivado de acordo com as normas previstas para a gestão de documentos, permanecendo acessível para utilização da equipe sempre que necessário.</t>
  </si>
  <si>
    <t>ORGANIZAÇÃO GERAL</t>
  </si>
  <si>
    <t>-</t>
  </si>
  <si>
    <t>Sendo uma ferramenta de gestão, as metas e intervenções programadas devem ser, na sequência, monitoradas pelas várias equipes gestoras.</t>
  </si>
  <si>
    <t>O prazo geral para a programação é de 1 ano.</t>
  </si>
  <si>
    <t>|</t>
  </si>
  <si>
    <t>Clicar em:</t>
  </si>
  <si>
    <r>
      <rPr>
        <u/>
        <sz val="11"/>
        <color indexed="8"/>
        <rFont val="Calibri"/>
        <family val="2"/>
      </rPr>
      <t>Objetivo</t>
    </r>
    <r>
      <rPr>
        <sz val="11"/>
        <color theme="1"/>
        <rFont val="Arial"/>
        <family val="2"/>
      </rPr>
      <t>:</t>
    </r>
  </si>
  <si>
    <r>
      <rPr>
        <u/>
        <sz val="11"/>
        <color indexed="8"/>
        <rFont val="Calibri"/>
        <family val="2"/>
      </rPr>
      <t>Passos</t>
    </r>
    <r>
      <rPr>
        <sz val="11"/>
        <color theme="1"/>
        <rFont val="Arial"/>
        <family val="2"/>
      </rPr>
      <t>:</t>
    </r>
  </si>
  <si>
    <t>1.1</t>
  </si>
  <si>
    <t>1.2</t>
  </si>
  <si>
    <t>PARÂMETROS DE REFERÊNCIA</t>
  </si>
  <si>
    <t>PARÂMETROS PARA A PROGRAMAÇÃO</t>
  </si>
  <si>
    <t>Número estimado total de gestantes</t>
  </si>
  <si>
    <t>110 % do número de NV do último SINASC</t>
  </si>
  <si>
    <t>do número de NV vivos do último SINASC</t>
  </si>
  <si>
    <t>85% do total de gestantes</t>
  </si>
  <si>
    <t>Número estimado de gestantes de alto risco</t>
  </si>
  <si>
    <t>15% do total de gestantes</t>
  </si>
  <si>
    <t>Obs.: a informação registrada acima será automaticamente transferida para os respectivos campos de programação das abas seguintes.</t>
  </si>
  <si>
    <t>Número estimado de crianças de risco habitual</t>
  </si>
  <si>
    <t>85% do total de crianças</t>
  </si>
  <si>
    <t>do total de crianças</t>
  </si>
  <si>
    <t>Número estimado de crianças de alto risco</t>
  </si>
  <si>
    <t>15% do total de crianças</t>
  </si>
  <si>
    <r>
      <rPr>
        <u/>
        <sz val="11"/>
        <color indexed="8"/>
        <rFont val="Calibri"/>
        <family val="2"/>
      </rPr>
      <t>Objetivos</t>
    </r>
    <r>
      <rPr>
        <sz val="11"/>
        <color theme="1"/>
        <rFont val="Arial"/>
        <family val="2"/>
      </rPr>
      <t>:</t>
    </r>
  </si>
  <si>
    <t>2.1</t>
  </si>
  <si>
    <t>Análise da cobertura de acompanhamento:</t>
  </si>
  <si>
    <t>2.2</t>
  </si>
  <si>
    <t>Programação do número de gestantes a serem acompanhadas no próximo período:</t>
  </si>
  <si>
    <t>A meta é expressa em percentual.</t>
  </si>
  <si>
    <t>2.3</t>
  </si>
  <si>
    <t>Programação do número de atendimentos, exames e procedimentos necessários:</t>
  </si>
  <si>
    <t>Pré-natal</t>
  </si>
  <si>
    <t>Primeira avaliação: 1 consulta pelo enfermeiro e 1 consulta pelo médico, de forma sequencial e complementar.</t>
  </si>
  <si>
    <t>consulta do enfermeiro para primeira avaliação</t>
  </si>
  <si>
    <t>consulta do médico para primeira avaliação</t>
  </si>
  <si>
    <t>consulta subsequente do enfermeiro</t>
  </si>
  <si>
    <t>consulta subsequente do médico</t>
  </si>
  <si>
    <t>avaliação odontológica pelo cirurgião dentista</t>
  </si>
  <si>
    <t>atividade em grupo pela eSF e/ou NASF</t>
  </si>
  <si>
    <t>Marcadores do cuidado no pré-natal</t>
  </si>
  <si>
    <t>Estratificação de risco gestacional realizada em todos os atendimentos programados para 100% das gestantes</t>
  </si>
  <si>
    <t>de estratificação de risco</t>
  </si>
  <si>
    <t>Exames laboratoriais realizados trimestralmente, de acordo com o elenco definido na diretriz clínica para 100% das gestantes</t>
  </si>
  <si>
    <t>de exames laboratoriais</t>
  </si>
  <si>
    <t>Vacinação, de acordo com o calendário vigente, para 100% das gestantes</t>
  </si>
  <si>
    <t>de vacinação</t>
  </si>
  <si>
    <t>Vinculação com a Maternidade de referência na RAS, de acordo com o risco gestacional, para 100% das gestantes</t>
  </si>
  <si>
    <t>de vinculação com a maternidade</t>
  </si>
  <si>
    <t>Cartão da Gestante entregue e atualizado em todos os atendimentos, para 100% das gestantes</t>
  </si>
  <si>
    <t>de cartão da gestante</t>
  </si>
  <si>
    <t>Puerpério</t>
  </si>
  <si>
    <t>1 consulta pelo enfermeiro e 1 consulta pelo médico, no período puerperal precoce e tardio</t>
  </si>
  <si>
    <t>consulta do médico para puerpério</t>
  </si>
  <si>
    <t>Continuidade do cuidado na RAS:</t>
  </si>
  <si>
    <t>Continuidade do cuidado na RAS</t>
  </si>
  <si>
    <t>100% das gestantes vinculadas às maternidades de referência da RAS no território, de acordo com o estrato de risco</t>
  </si>
  <si>
    <t>A planilha vai aplicar os parâmetros definidos e calcular o número de gestantes para o compartilhamento do cuidado.</t>
  </si>
  <si>
    <t>Apoio diagnóstico laboratorial</t>
  </si>
  <si>
    <t>Os exames devem ser solicitados na APS e o resultado compartilhado com a equipe especializada no caso de gestantes de AR.</t>
  </si>
  <si>
    <t>A gestante de alto risco, dependendo das morbidades apresentadas e gravidade e situação de estabilidade ou instabilidade clínica, poderá necessitar de outros exames a serem solicitados de acordo com a avaliação clínica.</t>
  </si>
  <si>
    <t>Apoio diagnóstico complementar</t>
  </si>
  <si>
    <t>exame / gestação</t>
  </si>
  <si>
    <r>
      <t xml:space="preserve">Coombs Indireto </t>
    </r>
    <r>
      <rPr>
        <vertAlign val="superscript"/>
        <sz val="10"/>
        <color indexed="8"/>
        <rFont val="Calibri"/>
        <family val="2"/>
      </rPr>
      <t>(1)</t>
    </r>
  </si>
  <si>
    <t>TTG (1h e 2h após 75g dextrosol)</t>
  </si>
  <si>
    <t>Teste rápido para sífilis ou VDRL/RPR</t>
  </si>
  <si>
    <t>Teste rápido para anti-HIV ou Anti-HIV</t>
  </si>
  <si>
    <r>
      <t xml:space="preserve">Toxoplasmose IgM e IgG </t>
    </r>
    <r>
      <rPr>
        <vertAlign val="superscript"/>
        <sz val="10"/>
        <color indexed="8"/>
        <rFont val="Calibri"/>
        <family val="2"/>
      </rPr>
      <t>(2)</t>
    </r>
  </si>
  <si>
    <t>Sorologia para Hepatite B (HBs Ag)</t>
  </si>
  <si>
    <t>Bacterioscopia de secreção vaginal</t>
  </si>
  <si>
    <r>
      <t xml:space="preserve">Protoparasitológico de fezes </t>
    </r>
    <r>
      <rPr>
        <vertAlign val="superscript"/>
        <sz val="10"/>
        <color indexed="8"/>
        <rFont val="Calibri"/>
        <family val="2"/>
      </rPr>
      <t>(3)</t>
    </r>
  </si>
  <si>
    <r>
      <t xml:space="preserve">Colpocitologia oncótica </t>
    </r>
    <r>
      <rPr>
        <vertAlign val="superscript"/>
        <sz val="10"/>
        <color indexed="8"/>
        <rFont val="Calibri"/>
        <family val="2"/>
      </rPr>
      <t>(3)</t>
    </r>
  </si>
  <si>
    <t>(1) Outros exames deverão ser realizados no segundo e terceiro trimestre nos casos de RH negativo.</t>
  </si>
  <si>
    <t>(2) Em caso de susceptibilidade, repetir no terceiro trimestre.</t>
  </si>
  <si>
    <t>(3) Solicitação de acordo com a avaliação clínica.</t>
  </si>
  <si>
    <t>Programação do número de crianças a serem acompanhadas no próximo período:</t>
  </si>
  <si>
    <t>MS | Caderno de Atenção Básica 33
2012
MS | Rede Cegonha
2011 e 2015
CONASS
LIACC Samonte
2013-14</t>
  </si>
  <si>
    <t>Mínimo de 6 consultas alternadas entre o enfermeiro e médico</t>
  </si>
  <si>
    <t>2 avaliações odontológicas anuais (o tratamento necessário será programado pela equipe SB)</t>
  </si>
  <si>
    <t>Marcadores do cuidado da criança</t>
  </si>
  <si>
    <t>Estratificação de risco realizada em todos os atendimentos programados para 100% das crianças</t>
  </si>
  <si>
    <t>Triagem neonatal (elenco de exames previstos na diretriz) para 100% das crianças RN</t>
  </si>
  <si>
    <t>Vacinação, de acordo com o calendário vigente, para 100% das crianças</t>
  </si>
  <si>
    <t>Avaliação do crescimento e desenvolvimento, para 100% das crianças</t>
  </si>
  <si>
    <t>de avaliação</t>
  </si>
  <si>
    <t>Cartão da Criança entregue e atualizado em todos os atendimentos, para 100% das crianças</t>
  </si>
  <si>
    <t>de cartão da criança</t>
  </si>
  <si>
    <t>A continuidade do cuidado nos outros pontos de atenção da RAS, ambulatório de alto risco, deve ser ordenada pela APS. Isso implica em uma programação conjunta, a partir da necessidade identificada pelas equipes da APS: o número de crianças de RH e AR programadas deve ser o ponto de partida para a programação nos outros pontos de atenção, como vai ser demonstrado nas abas seguintes.</t>
  </si>
  <si>
    <t>MS | Rede Cegonha | 2011 e 2015 / CONASS LIACC Samonte 2013-14</t>
  </si>
  <si>
    <t>A planilha vai aplicar os parâmetros definidos e calcular o número de crianças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</si>
  <si>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crianças de RH ou AR, informação que deve ser periodicamente compartilhada com as equipes da AAE, permitindo os ajustes na organização dos processos nesses pontos de atenção.</t>
  </si>
  <si>
    <r>
      <t>Toda criança RN deve realizar, dentro das ações do 5</t>
    </r>
    <r>
      <rPr>
        <vertAlign val="superscript"/>
        <sz val="11"/>
        <color indexed="8"/>
        <rFont val="Calibri"/>
        <family val="2"/>
      </rPr>
      <t>o</t>
    </r>
    <r>
      <rPr>
        <sz val="11"/>
        <color theme="1"/>
        <rFont val="Arial"/>
        <family val="2"/>
      </rPr>
      <t xml:space="preserve"> dia, a triagem neonatal mais conhecida como Teste do Pezinho, seguindo os procedimentos já estabelecidos pela regulamentação.</t>
    </r>
  </si>
  <si>
    <t>Durante todo o ciclo dos dois primeiros anos de vida da criança não estão previstos outros exames de rotina, podendo ser necessários para diagnóstico complementar de situações específicas.</t>
  </si>
  <si>
    <t>Triagem neonatal</t>
  </si>
  <si>
    <t>exame / criança RN</t>
  </si>
  <si>
    <t>MS | Caderno de Atenção Básica 36</t>
  </si>
  <si>
    <t>exame / criança</t>
  </si>
  <si>
    <t>A planilha vai converter o número de atendimentos em horas de atendimento dos profissionais, possibilitando o dimensionamento da carga horária a ser dedicada.</t>
  </si>
  <si>
    <t>Importante salientar que o tempo médio de atendimento sugerido deve ser aplicado somente para fins de programação da assistência, refletindo medições de séries históricas de serviços. Não deve ser utilizado para a definição da agenda de atendimento dos profissionais, a qual deve ser elaborada a partir do perfil de demanda do usuário e da categoria e perfil do profissional.</t>
  </si>
  <si>
    <t>Duração média do atendimento: 15 minutos</t>
  </si>
  <si>
    <t>CONASS LIACC Samonte 
2013-14</t>
  </si>
  <si>
    <t>minutos por atendimento do enfermeiro</t>
  </si>
  <si>
    <t>minutos por atendimento do médico</t>
  </si>
  <si>
    <t>Cirurgião dentista</t>
  </si>
  <si>
    <t>minutos por atendimento do cirurgião dentista</t>
  </si>
  <si>
    <t>Duração média: 60 minutos</t>
  </si>
  <si>
    <t>Número de participantes: 20 usuários</t>
  </si>
  <si>
    <t>usuários por grupo</t>
  </si>
  <si>
    <t>O total de horas necessárias por ano para o atendimento programado, considerando a duração média de atendimentos para cada profissional.</t>
  </si>
  <si>
    <t>O total de horas necessárias por semana para o atendimento programado, por cada profissional.</t>
  </si>
  <si>
    <t>Da mesma maneira, a planilha vai calcular para os profissionais responsáveis pela condução das atividades em grupo:</t>
  </si>
  <si>
    <t>O total de grupos programados, considerando o número médio de usuários participantes em cada atividade em grupo.</t>
  </si>
  <si>
    <t>O total de horas necessárias por ano para a realização das atividades em grupo programadas, considerando a sua duração média.</t>
  </si>
  <si>
    <t>O total de horas necessárias por semana para a realização das atividades em grupo programadas.</t>
  </si>
  <si>
    <t>As atividades em grupo poderão ser conduzidas pelos profissionais do NASF ou, caso estes não existam, pelos profissionais da própria eSF e eSF-SB. Nesse último caso, a carga horária do atendimento individual deve ser somada com a carga horária da atividade em grupo para a avaliação da capacidade operacional.</t>
  </si>
  <si>
    <t>A organização da atenção ambulatorial especializada é fundamentado no Modelo de Atenção às Condições Crônicas (MACC), pelo qual as equipes da APS compartilham somente os usuários estratificados como alto risco e em caráter de interconsulta, até a estabilização clínica do usuário, a partir do qual o acompanhamento volta a ser da APS, com a retaguarda da AAE.</t>
  </si>
  <si>
    <t>3.1</t>
  </si>
  <si>
    <t>3.2</t>
  </si>
  <si>
    <t>3.3</t>
  </si>
  <si>
    <t>consulta do enfermeiro</t>
  </si>
  <si>
    <t>3.4</t>
  </si>
  <si>
    <t>3.5</t>
  </si>
  <si>
    <t>3.6</t>
  </si>
  <si>
    <t>3.7</t>
  </si>
  <si>
    <t>4.1</t>
  </si>
  <si>
    <t>4.2</t>
  </si>
  <si>
    <t>Mulheres em Idade Fértil</t>
  </si>
  <si>
    <t>MUITO ALTO RISCO</t>
  </si>
  <si>
    <t>ALTO RISCO</t>
  </si>
  <si>
    <t>RISCO INTERMEDIÁRIO</t>
  </si>
  <si>
    <t>BAIXO RISCO</t>
  </si>
  <si>
    <t>FINALIDADE</t>
  </si>
  <si>
    <t>Onde estiverem disponíveis, deverão ser utilizadas as diretrizes elaboradas pelas Secretarias de Estado da Saúde (SESAs), possibilitando a utilização de parâmetros contextualizados a partir das diretrizes maiores de referência.</t>
  </si>
  <si>
    <r>
      <t xml:space="preserve">Desenvolvido em Microsoft Excel </t>
    </r>
    <r>
      <rPr>
        <vertAlign val="superscript"/>
        <sz val="11"/>
        <color indexed="8"/>
        <rFont val="Courier New"/>
        <family val="3"/>
      </rPr>
      <t>®</t>
    </r>
    <r>
      <rPr>
        <sz val="11"/>
        <color indexed="8"/>
        <rFont val="Calibri"/>
        <family val="2"/>
      </rPr>
      <t xml:space="preserve"> para Office 365 ® 2018, Windows 10</t>
    </r>
    <r>
      <rPr>
        <sz val="11"/>
        <color theme="1"/>
        <rFont val="Arial"/>
        <family val="2"/>
      </rPr>
      <t>.</t>
    </r>
  </si>
  <si>
    <t>As abas são:</t>
  </si>
  <si>
    <t>Agenda: Permite a organização da agenda dos profissionais em atividades padrão</t>
  </si>
  <si>
    <t>AAE: Lista a necessidade de compartilhamento do cuidado de usuários com maior risco para a Atenção Ambulatorial Especializada</t>
  </si>
  <si>
    <t>Apoio Diagnóstico: apresenta a relação dos exames de apoio diagnóstico necessários, para a programação pactuada</t>
  </si>
  <si>
    <t>Referenciar: local, responsável e período da programação</t>
  </si>
  <si>
    <t>Registrar a data e o período de programação. Caso haja revisões, registrar o número e a data da mesma.</t>
  </si>
  <si>
    <t>Passo 2: CADASTRO</t>
  </si>
  <si>
    <r>
      <rPr>
        <u/>
        <sz val="11"/>
        <color indexed="8"/>
        <rFont val="Calibri"/>
        <family val="2"/>
      </rPr>
      <t>Aba</t>
    </r>
    <r>
      <rPr>
        <sz val="11"/>
        <color theme="1"/>
        <rFont val="Arial"/>
        <family val="2"/>
      </rPr>
      <t>: CADASTRO</t>
    </r>
  </si>
  <si>
    <t>Cadastro</t>
  </si>
  <si>
    <t>Registrar o número de nascidos vivos (NV) do ano anterior (ou último período disponível nos sistemas de informação)</t>
  </si>
  <si>
    <t>Lançar os dados do cadastro domiciliar, informando a população cadastrada segundo faixa etária e sexo</t>
  </si>
  <si>
    <t>A planilha irá somar a população para cada ciclo de vida e dar o percentual de cada faixa etária.</t>
  </si>
  <si>
    <t>Registar o ano referente ao ultimo dado disponível de Nascidos Vivos</t>
  </si>
  <si>
    <t>Este dado é importante para dimensionamento da população de gestantes para o próximo período</t>
  </si>
  <si>
    <t>Esta planilha considera o escopo de trabalho de uma equipe de saúde da Atenção Primária à Saúde (APS) em sua relação com a população sob sua responsabilidade.</t>
  </si>
  <si>
    <t>Passo 1: Local, Nomes e Datas</t>
  </si>
  <si>
    <t>MUNICÍPIO:</t>
  </si>
  <si>
    <t>UBS:</t>
  </si>
  <si>
    <t>EQUIPE DE SAÚDE:</t>
  </si>
  <si>
    <t>RESPONSÁVEL:</t>
  </si>
  <si>
    <t xml:space="preserve">PERIODO DE PROGRAMAÇÃO (dia/mês/ano): </t>
  </si>
  <si>
    <t>De</t>
  </si>
  <si>
    <t>até</t>
  </si>
  <si>
    <t>REVISÃO (número da revisão e data):</t>
  </si>
  <si>
    <t>Nº</t>
  </si>
  <si>
    <t>SEM RISCO</t>
  </si>
  <si>
    <t>Passo 3: IDENTIFICAÇÃO DA POPULAÇÃO ALVO</t>
  </si>
  <si>
    <t>A planilha irá calcular a população total e segundo os estratos de risco.</t>
  </si>
  <si>
    <t>GESTANTES</t>
  </si>
  <si>
    <t>A subpopulação de gestantes é dimensionada a partir do número de nascidos vivos (NV) disponível nos sistemas de informação (último período disponível), registrado na aba "Cadastro".</t>
  </si>
  <si>
    <t>A programação é definida para todas as crianças do território de abrangência da equipe de saúde.</t>
  </si>
  <si>
    <t>CRIANÇAS</t>
  </si>
  <si>
    <t>A equipe deve discutir as referências citadas e definir os parâmetros a serem utilizados para a programação, registrando-os nos campos específicos (em cor azul).</t>
  </si>
  <si>
    <t>DIABÉTICOS</t>
  </si>
  <si>
    <r>
      <t xml:space="preserve">Dimensionamento da necessidade de saúde expressa como número estimado de </t>
    </r>
    <r>
      <rPr>
        <u/>
        <sz val="11"/>
        <color indexed="8"/>
        <rFont val="Arial"/>
        <family val="2"/>
      </rPr>
      <t>usuários diabéticos</t>
    </r>
    <r>
      <rPr>
        <sz val="11"/>
        <color theme="1"/>
        <rFont val="Arial"/>
        <family val="2"/>
      </rPr>
      <t>.</t>
    </r>
  </si>
  <si>
    <t>IDADE</t>
  </si>
  <si>
    <t>PARÂMETRO</t>
  </si>
  <si>
    <t>Diabéticos com idade de 18 a 24 anos</t>
  </si>
  <si>
    <t>Diabéticos com idade de 25 a 34 anos</t>
  </si>
  <si>
    <t>Diabéticos com idade de 35 a 44 anos</t>
  </si>
  <si>
    <t>Diabéticos com idade de 45 a 54 anos</t>
  </si>
  <si>
    <t>Diabéticos com idade de 55 a 59 anos</t>
  </si>
  <si>
    <t>Diabéticos com idade de 60 a 64 anos</t>
  </si>
  <si>
    <t>Diabéticos com idade de 65 anos ou mais</t>
  </si>
  <si>
    <t>PARÂMETROS DE REFERÊNCIA PARA ESTRATOS DE RISCO - DIABETES</t>
  </si>
  <si>
    <t>A planilha vai aplicar os parâmetros definidos e calcular o número estimado de diabéticos, total e por estrato de risco.</t>
  </si>
  <si>
    <t>HIPERTENSOS</t>
  </si>
  <si>
    <r>
      <t xml:space="preserve">Dimensionamento da necessidade de saúde expressa como número estimado de </t>
    </r>
    <r>
      <rPr>
        <u/>
        <sz val="11"/>
        <color indexed="8"/>
        <rFont val="Arial"/>
        <family val="2"/>
      </rPr>
      <t>usuários hipertensos</t>
    </r>
    <r>
      <rPr>
        <sz val="11"/>
        <color theme="1"/>
        <rFont val="Arial"/>
        <family val="2"/>
      </rPr>
      <t>.</t>
    </r>
  </si>
  <si>
    <t>Hipertensos com idade de 18 a 24 anos</t>
  </si>
  <si>
    <t>Hipertensos com idade de 25 a 34 anos</t>
  </si>
  <si>
    <t>Hipertensos com idade de 35 a 44 anos</t>
  </si>
  <si>
    <t>Hipertensos com idade de 45 a 54 anos</t>
  </si>
  <si>
    <t>Hipertensos com idade de 55 a 59 anos</t>
  </si>
  <si>
    <t>Hipertensos com idade de 60 a 64 anos</t>
  </si>
  <si>
    <t>Hipertensos com idade de 65 anos ou mais</t>
  </si>
  <si>
    <t>IDOSOS</t>
  </si>
  <si>
    <r>
      <t xml:space="preserve">Dimensionamento da necessidade de saúde expressa como número estimado de </t>
    </r>
    <r>
      <rPr>
        <u/>
        <sz val="11"/>
        <color indexed="8"/>
        <rFont val="Arial"/>
        <family val="2"/>
      </rPr>
      <t>usuários idosos</t>
    </r>
  </si>
  <si>
    <t>A programação é definida para todos os idosos do território de abrangência da equipe de saúde. Lembrando que idoso é todo indivíduo com idade igual ou superior a 60 anos.</t>
  </si>
  <si>
    <t>Número estimado de idosos robustos</t>
  </si>
  <si>
    <t>50% do total de idosos</t>
  </si>
  <si>
    <t>Número estimado de idosos em risco de fragilização</t>
  </si>
  <si>
    <t>30% do total de idosos</t>
  </si>
  <si>
    <t>30% dos idosos frágeis</t>
  </si>
  <si>
    <t>60% dos idosos frágeis</t>
  </si>
  <si>
    <t>10% dos idosos frágeis</t>
  </si>
  <si>
    <t>SAÚDE DA MULHER</t>
  </si>
  <si>
    <t>Número de mulheres que realizam mamografia para identificação precoce do câncer de mama</t>
  </si>
  <si>
    <t>FUMANTES</t>
  </si>
  <si>
    <t>EXCESSO DE PESO</t>
  </si>
  <si>
    <t xml:space="preserve"> OBESIDADE</t>
  </si>
  <si>
    <t>PRÁTICA INSUFICIENTE DE ATIVIDADE FÍSICA</t>
  </si>
  <si>
    <t>INATIVIDADE FÍSICA</t>
  </si>
  <si>
    <t>FATORES DE RISCO</t>
  </si>
  <si>
    <t>CONSUMO DE BEBIDAS ALCOÓLICAS</t>
  </si>
  <si>
    <t>USUÁRIOS COM FATORES DE RISCO PROXIMAIS</t>
  </si>
  <si>
    <r>
      <t xml:space="preserve">Dimensionamento da necessidade de saúde expressa como número estimado de </t>
    </r>
    <r>
      <rPr>
        <u/>
        <sz val="11"/>
        <color indexed="8"/>
        <rFont val="Arial"/>
        <family val="2"/>
      </rPr>
      <t>usuários com fatores de risco</t>
    </r>
    <r>
      <rPr>
        <sz val="11"/>
        <color theme="1"/>
        <rFont val="Arial"/>
        <family val="2"/>
      </rPr>
      <t>.</t>
    </r>
  </si>
  <si>
    <r>
      <t>Somente as células em co</t>
    </r>
    <r>
      <rPr>
        <sz val="11"/>
        <rFont val="Arial"/>
        <family val="2"/>
      </rPr>
      <t>r "azul</t>
    </r>
    <r>
      <rPr>
        <sz val="11"/>
        <color theme="1"/>
        <rFont val="Arial"/>
        <family val="2"/>
      </rPr>
      <t>" são editáveis, devendo ser preenchidas com os dados necessários para a programação.</t>
    </r>
  </si>
  <si>
    <t>Conhecimento da população sob responsabilidade da equipe de saúde.</t>
  </si>
  <si>
    <t>Risco Habitual</t>
  </si>
  <si>
    <t>RISCO HABITUAL</t>
  </si>
  <si>
    <t>SOMA</t>
  </si>
  <si>
    <t>20% do total de idosos</t>
  </si>
  <si>
    <t>Obs.: a informação registrada acima será automaticamente transferida para os respectivos campos de programação nas abas seguintes.</t>
  </si>
  <si>
    <t>A equipe deve discutir as referências citadas e definir os parâmetros a serem utilizados para a programação na região, registrando-os nos campos específicos (em cor azul).</t>
  </si>
  <si>
    <t>A planilha vai aplicar os parâmetros definidos e calcular o número de atendimentos, exames e procedimentos.</t>
  </si>
  <si>
    <t>0 a 11 meses</t>
  </si>
  <si>
    <t>5 anos a 9a11m</t>
  </si>
  <si>
    <t>2 anos a 4a11m</t>
  </si>
  <si>
    <t>1 ano a 1a11m</t>
  </si>
  <si>
    <t>3 consultas anuais alternadas entre médico e enfermeiro para crianças de alto risco</t>
  </si>
  <si>
    <t>consulta do médico</t>
  </si>
  <si>
    <t>Programação do número de diabéticos a serem acompanhados no próximo período:</t>
  </si>
  <si>
    <t>Diabéticos ESTIMADOS</t>
  </si>
  <si>
    <t>Usuários diabéticos</t>
  </si>
  <si>
    <t>IDOSOS
(&gt; 60anos)</t>
  </si>
  <si>
    <t>1 avaliação odontológica anual, para estratificação de risco e plano terapêutico, se necessário.</t>
  </si>
  <si>
    <t>4 consultas anuais subsequentes, alternadas entre médico e enfermeiro para diabéticos de  Alto e Muito Alto Riscos</t>
  </si>
  <si>
    <t>Estratificação de risco realizada em todos os atendimentos programados para 100% dos diabéticos</t>
  </si>
  <si>
    <t>Exame preventivo dos pés para 100% dos diabéticos</t>
  </si>
  <si>
    <t>Vacinação, de acordo com o calendário vigente, para 100% dos diabéticos</t>
  </si>
  <si>
    <t>Marcadores do cuidado</t>
  </si>
  <si>
    <t>Exame de fundoscopia para 100% dos diabéticos</t>
  </si>
  <si>
    <t>de fundoscopia</t>
  </si>
  <si>
    <t>de exame do pé diabético</t>
  </si>
  <si>
    <t>100% dos diabéticos de alto risco compartilhados com a AAE</t>
  </si>
  <si>
    <t>100% dos diabéticos de muito alto risco compartilhados com a AAE</t>
  </si>
  <si>
    <t>de compartilhamento do cuidado de diabéticos de Alto Risco</t>
  </si>
  <si>
    <t>de compartilhamento do cuidado de diabéticos de Muito Alto Risco</t>
  </si>
  <si>
    <t>A planilha vai aplicar os parâmetros definidos e calcular o número de diabéticos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</si>
  <si>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diabéticos de alto e muito alto riscos, informação que deve ser periodicamente compartilhada com a equipe da AAE, permitindo os ajustes na organização dos processos nesse ponto de atenção.</t>
  </si>
  <si>
    <t>O usuário de alto risco, dependendo das morbidades apresentadas e gravidade e situação de estabilidade ou instabilidade clínica, poderá necessitar de outros exames a serem solicitados de acordo com a avaliação clínica.</t>
  </si>
  <si>
    <t>exame/diabético AR e MAR</t>
  </si>
  <si>
    <t>exame/diabético BR e RI</t>
  </si>
  <si>
    <t>exame/usuário</t>
  </si>
  <si>
    <t>Programação do número de hipertensos a serem acompanhados no próximo período:</t>
  </si>
  <si>
    <t>Hipertensos ESTIMADOS</t>
  </si>
  <si>
    <t>Usuários hipertensos</t>
  </si>
  <si>
    <t>4 consultas anuais subsequentes, alternadas entre médico e enfermeiro para hipertensos de  Alto Risco</t>
  </si>
  <si>
    <t>Estratificação de risco realizada em todos os atendimentos programados para 100% dos hipertensos</t>
  </si>
  <si>
    <t>Exames laboratoriais realizados  de acordo com o elenco definido na diretriz clínica para 100% dos hipertensos.</t>
  </si>
  <si>
    <t>Vacinação, de acordo com o calendário vigente, para 100% dos hipertensos</t>
  </si>
  <si>
    <t>de planos de cuidado</t>
  </si>
  <si>
    <t>Plano de cuidado, realizado na APS para 100% dos hipertensos de risco baixo e intermediário e na APS em conjunto com a AAE para 100% dos hipertensos de alto risco</t>
  </si>
  <si>
    <t>de compartilhamento do cuidado de hipertensos de Alto Risco</t>
  </si>
  <si>
    <t>A continuidade do cuidado no Ambulatório de Atenção Especializada para Hipertensão de Alto Risco, deve ser ordenada pela APS. Isso implica em uma programação conjunta, a partir da necessidade identificada pelas equipes da APS: o número de hipertensos de Alto Risco programados deve ser o ponto de partida para a programação nos outros pontos de atenção.</t>
  </si>
  <si>
    <t>A planilha vai aplicar os parâmetros definidos e calcular o número de hipertensos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</si>
  <si>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hipertensos de alto risco, informação que deve ser periodicamente compartilhada com a equipe da AAE, permitindo os ajustes na organização dos processos nesse ponto de atenção.</t>
  </si>
  <si>
    <t xml:space="preserve">Os exames devem ser solicitados na APS e o resultado compartilhado com a equipe especializada no caso de hipertensos de AR </t>
  </si>
  <si>
    <t>Ácido Úrico</t>
  </si>
  <si>
    <t>Raio X de Tórax</t>
  </si>
  <si>
    <t>exame/hipertenso BR e RI</t>
  </si>
  <si>
    <t>exame/hipertenso AR</t>
  </si>
  <si>
    <t>Programação do número de idosos a serem acompanhados no próximo período:</t>
  </si>
  <si>
    <t>Em risco de fragilização</t>
  </si>
  <si>
    <t>Idosos Frágeis</t>
  </si>
  <si>
    <t>Total de Idosos</t>
  </si>
  <si>
    <t>3.8</t>
  </si>
  <si>
    <t>3.9</t>
  </si>
  <si>
    <t>3.10</t>
  </si>
  <si>
    <t>Passo 4: PROGRAMAÇÃO DA ATENÇÃO PRIMÁRIA À SAÚDE</t>
  </si>
  <si>
    <t>4.3</t>
  </si>
  <si>
    <t>4.4</t>
  </si>
  <si>
    <t>4.5</t>
  </si>
  <si>
    <t>4.6</t>
  </si>
  <si>
    <t>4.7</t>
  </si>
  <si>
    <t>4.8</t>
  </si>
  <si>
    <t>4.9</t>
  </si>
  <si>
    <t>4.10</t>
  </si>
  <si>
    <t>4.11</t>
  </si>
  <si>
    <t>4.12</t>
  </si>
  <si>
    <t>4.13</t>
  </si>
  <si>
    <t>4.14</t>
  </si>
  <si>
    <t>4.15</t>
  </si>
  <si>
    <t>4.16</t>
  </si>
  <si>
    <t>4.17</t>
  </si>
  <si>
    <t>4.18</t>
  </si>
  <si>
    <t>4.19</t>
  </si>
  <si>
    <t>4.20</t>
  </si>
  <si>
    <t>4.21</t>
  </si>
  <si>
    <t>4.22</t>
  </si>
  <si>
    <t>4.23</t>
  </si>
  <si>
    <t>Idosos robustos</t>
  </si>
  <si>
    <t>Usuários idosos</t>
  </si>
  <si>
    <t>Realização do IVCF-20 para 100% dos idosos</t>
  </si>
  <si>
    <t>Vacinação, de acordo com o calendário vigente, para 100% dos idosos</t>
  </si>
  <si>
    <t>Exames laboratoriais realizados  de acordo com o elenco definido na diretriz clínica para 100% dos idosos.</t>
  </si>
  <si>
    <t>Plano de cuidado, realizado na APS - ou em conjunto com a AAE - para 100% dos idosos</t>
  </si>
  <si>
    <t>A continuidade do cuidado no Ambulatório de Atenção Especializada para o idoso, deve ser ordenada pela APS. Isso implica em uma programação conjunta, a partir da necessidade identificada pelas equipes da APS: o número de idosos frágeis programados deve ser o ponto de partida para a programação nos outros pontos de atenção.</t>
  </si>
  <si>
    <t>100% dos idosos frágeis com o cuidado compartilhado com a AAE</t>
  </si>
  <si>
    <t>de compartilhamento do cuidado de idosos frágeis</t>
  </si>
  <si>
    <t>A planilha vai aplicar os parâmetros definidos e calcular o número de idosos para o compartilhamento do cuidado.</t>
  </si>
  <si>
    <t>Os exames devem ser solicitados na APS e o resultado compartilhado com a equipe especializada no caso de idosos frágeis.</t>
  </si>
  <si>
    <t>4.24</t>
  </si>
  <si>
    <t>4.25</t>
  </si>
  <si>
    <t>Programação do número de mulheres a serem acompanhadas no próximo período:</t>
  </si>
  <si>
    <r>
      <t xml:space="preserve">Utiliza parâmetros epidemiológicos e assistenciais propostos nas Notas Técnicas disponibilizadas pelo PlanificaSUS, </t>
    </r>
    <r>
      <rPr>
        <sz val="11"/>
        <color indexed="8"/>
        <rFont val="Arial"/>
        <family val="2"/>
      </rPr>
      <t>bem como parâmetros apresentados em documentos do Ministério da Saúde ou estudados na experiência dos Laboratórios de Inovação na Atenção às Condições Crônicas (LIACC) desenvolvidos pelo CONASS. As referências completas são disponibilizadas nas referidas Notas Técnicas ou em observações ao longo desta planilha.</t>
    </r>
  </si>
  <si>
    <r>
      <rPr>
        <b/>
        <sz val="11"/>
        <color indexed="8"/>
        <rFont val="Arial"/>
        <family val="2"/>
      </rPr>
      <t>Em nenhum momento a utilização deste instrumento substitui o estudo e discussão das Diretrizes Clínicas referentes às condições aqui priorizadas</t>
    </r>
    <r>
      <rPr>
        <sz val="11"/>
        <color theme="1"/>
        <rFont val="Arial"/>
        <family val="2"/>
      </rPr>
      <t>, ainda que esta planilha também seja um instrumento de apoio à gestão da clínica.</t>
    </r>
  </si>
  <si>
    <t>Dimensionamento das subpopulações prioritárias</t>
  </si>
  <si>
    <t>60 anos ou mais</t>
  </si>
  <si>
    <t>Nota Técnica "Saúde da Pessoa com Diabetes Mellitus e Hipertensão Arterial Sistêmica" PlanificaSUS</t>
  </si>
  <si>
    <t>Número de mulheres que realizam coleta de exame citopatológico de colo do útero.</t>
  </si>
  <si>
    <r>
      <t>100% das mulheres na faixa etária de 50 a 69 anos realizam mamografia a cada 2 anos (</t>
    </r>
    <r>
      <rPr>
        <u/>
        <sz val="10"/>
        <color indexed="8"/>
        <rFont val="Calibri"/>
        <family val="2"/>
      </rPr>
      <t>ou seja: 50% a cada ano</t>
    </r>
    <r>
      <rPr>
        <sz val="10"/>
        <color indexed="8"/>
        <rFont val="Calibri"/>
        <family val="2"/>
      </rPr>
      <t>)</t>
    </r>
  </si>
  <si>
    <t>A equipe deve avaliar o resultado obtido para a cobertura de acompanhamento.</t>
  </si>
  <si>
    <t>Nota Técnica "Saúde da Mulher na Gestação, Parto e Puerpério". PlanificaSUS-2019
MS | Rede Cegonha
2011 e 2015
CONASS
LIACC Samonte
2013-14</t>
  </si>
  <si>
    <t>Definir as metas de compartilhamento do cuidado com a AAE.</t>
  </si>
  <si>
    <t>Definir os parâmetros de realização dos exames de apoio diagnóstico.</t>
  </si>
  <si>
    <t>A planilha vai resgatar da pactuação acima o número estimado de gestantes - número total e segundo o estrato de risco.</t>
  </si>
  <si>
    <t>Nota Técnica "Saúde da Mulher na Gestação, Parto e Puerpério". PlanificaSUS-2019</t>
  </si>
  <si>
    <t>Obs.: a informação registrada acima será automaticamente transferida para os respectivos campos de programação.</t>
  </si>
  <si>
    <t>1 avaliação odontológica anual (o tratamento necessário será programado pela equipe SB)</t>
  </si>
  <si>
    <t>consulta subsequente do enfermeiro - BR e RI</t>
  </si>
  <si>
    <t>consulta subsequente do médico - BR e RI</t>
  </si>
  <si>
    <t>consulta subsequente do enfermeiro - AR e MAR</t>
  </si>
  <si>
    <t>consulta subsequente do médico - AR e MAR</t>
  </si>
  <si>
    <t>A continuidade do cuidado no Ambulatório de Atenção Especializada para Diabetes de Alto Risco, deve ser ordenada pela APS. Isso implica em uma programação conjunta, a partir da necessidade identificada pelas equipes da APS: o número de diabéticos de Alto e Muito Alto Risco programados deve ser o ponto de partida para a programação nos outros pontos de atenção.</t>
  </si>
  <si>
    <t>A equipe deve discutir as referências citadas e definir os parâmetros a serem utilizados para a programação local, registrando-os nos campos específicos (em cor azul).</t>
  </si>
  <si>
    <t>Glicemia capilar
(preferencialmente na UBS)</t>
  </si>
  <si>
    <t>Cobertura no acompanhamento dos DIABÉTICOS</t>
  </si>
  <si>
    <t>consulta subsequente do enfermeiro - AR</t>
  </si>
  <si>
    <t>consulta subsequente do médico - AR</t>
  </si>
  <si>
    <t>Nota Técnica "Saúde da Pessoa Idosa"  
PlanificaSUS - 2019</t>
  </si>
  <si>
    <t>Pelo menos 2 consultas anuais subsequentes na APS para idosos frágeis</t>
  </si>
  <si>
    <t>de realização do IVCF-20</t>
  </si>
  <si>
    <t>Revisar medicamentos em uso de 100% dos idosos, para alcançar os objetivos previstos para cada estrato de risco.</t>
  </si>
  <si>
    <t>de revisão de medicamentos em uso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</si>
  <si>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idosos frágeis, informação que deve ser periodicamente compartilhada com a equipe da AAE, permitindo os ajustes na organização dos processos nesse ponto de atenção.</t>
  </si>
  <si>
    <t xml:space="preserve">A Nota Técnica "Saúde da Pessoa Idosa"  (PlanificaSUS - 2019) apresenta uma extensa lista de exames que podem ser solicitados no cuidado da pessoa idosa. A maior parte desses exames possui indicações específicas, relacionadas a uma suspeita identificada após o atendimento clínico, não sendo, portanto, exames de rotina para o atendimento do idoso. Para fins de programação, serão listados apenas os exames que são de uso rotineiro. </t>
  </si>
  <si>
    <t>Nota Técnica "Saúde da Pessoa Idosa"  (PlanificaSUS - 2019)</t>
  </si>
  <si>
    <t>Citopatológico de colo de útero</t>
  </si>
  <si>
    <t>exame/usuário até 75 anos</t>
  </si>
  <si>
    <t>exame/usuária até 64 anos</t>
  </si>
  <si>
    <t>exame a cada dois anos/usuária até 69 anos</t>
  </si>
  <si>
    <t>Pesquisa de sangue oculto nas fezes</t>
  </si>
  <si>
    <t>Ultrassom abdominal</t>
  </si>
  <si>
    <t>Densitometria
mineral óssea</t>
  </si>
  <si>
    <t>exame/ mulheres entre 65 e 85 anos e homens entre 75 e 85 anos</t>
  </si>
  <si>
    <t>exame/homens até 75 anos - com hist. de tabagismo</t>
  </si>
  <si>
    <t>A planilha fará automaticamente a eliminação dos exames cuja programação estiver em superposição, por exemplo: os exames de colesterol total e frações, mamografia e citopatológico, que estão previstos também em outras diretrizes.</t>
  </si>
  <si>
    <t>mamografia para identificação precoce do câncer de mama</t>
  </si>
  <si>
    <t>exame citopatológico de colo de útero.</t>
  </si>
  <si>
    <t xml:space="preserve"> Um atendimento clínico para coleta do exame citopatológico</t>
  </si>
  <si>
    <t>Um atendimento clínico para solicitação da mamografia</t>
  </si>
  <si>
    <t>Mulheres</t>
  </si>
  <si>
    <t>coleta de exame citopatológico</t>
  </si>
  <si>
    <t>consulta com médico</t>
  </si>
  <si>
    <r>
      <t xml:space="preserve">100% das mulheres entre 25 e 64 anos realiza o exame a cada três anos </t>
    </r>
    <r>
      <rPr>
        <u/>
        <sz val="10"/>
        <color indexed="8"/>
        <rFont val="Calibri"/>
        <family val="2"/>
      </rPr>
      <t>(ou seja: 33,3% a cada ano</t>
    </r>
    <r>
      <rPr>
        <sz val="10"/>
        <color indexed="8"/>
        <rFont val="Calibri"/>
        <family val="2"/>
      </rPr>
      <t>).</t>
    </r>
  </si>
  <si>
    <t>SAÚDE MENTAL</t>
  </si>
  <si>
    <r>
      <t xml:space="preserve">Dimensionamento da necessidade de saúde expressa como número estimado de </t>
    </r>
    <r>
      <rPr>
        <u/>
        <sz val="11"/>
        <color indexed="8"/>
        <rFont val="Arial"/>
        <family val="2"/>
      </rPr>
      <t>usuários com transtornos mentais</t>
    </r>
  </si>
  <si>
    <r>
      <rPr>
        <b/>
        <sz val="11"/>
        <color indexed="8"/>
        <rFont val="Arial"/>
        <family val="2"/>
      </rPr>
      <t xml:space="preserve">OBSERVAÇÃO 2: </t>
    </r>
    <r>
      <rPr>
        <sz val="11"/>
        <color theme="1"/>
        <rFont val="Arial"/>
        <family val="2"/>
      </rPr>
      <t>Para a estratificação de risco esta planilha de programação irá utilizar o parâmetro geral previsto no Modelo da Pirâmide de Risco da Kaiser Permanente (Mendes, 2012) que diz: "uma população portadora de uma condição crônica pode ser estratificada por níveis de complexidade: 70% a 80% estão no nível 1 e são pessoas que apresentam condição simples; 20% a 30% estão no nível 2 e são pessoas que apresentam condição complexa; e, finalmente, 1% a 5% estão no nível 3 e são pessoas que apresentam condição altamente complexa."</t>
    </r>
  </si>
  <si>
    <t>SESMG- 2009</t>
  </si>
  <si>
    <t>70 a 80% dos usuários</t>
  </si>
  <si>
    <t>20 a 30% dos usuários</t>
  </si>
  <si>
    <t>1 a 5% dos usuários</t>
  </si>
  <si>
    <t>10% dos usuários adultos e idosos apresentam transtornos mentais relacionados a patologias</t>
  </si>
  <si>
    <t>12% dos usuários adultos e idosos apresentam transtornos mentais relacionados uso de substâncias lícitas e ilícitas</t>
  </si>
  <si>
    <t>Usuários com transtornos mentais</t>
  </si>
  <si>
    <t>Usuários com  transtornos mentais relacionados a patologias</t>
  </si>
  <si>
    <t>Usuários com transtornos mentais relacionados uso de substâncias lícitas e ilícitas</t>
  </si>
  <si>
    <t>3.11</t>
  </si>
  <si>
    <t>consulta subsequente a exames com alterações</t>
  </si>
  <si>
    <t>Número de mulheres com resultado BI-RADS 0 na mamografia</t>
  </si>
  <si>
    <t>Número de mulheres com resultado BI-RADS 3 na mamografia</t>
  </si>
  <si>
    <t>Número de mulheres com resultado BI-RADS 4-5-6 na mamografia</t>
  </si>
  <si>
    <t>Número estimado de mulheres com resultados de biópsias com alteração</t>
  </si>
  <si>
    <t>66 % das mulheres indicadas para biópsia apresentam exames com alteração</t>
  </si>
  <si>
    <t>12% das mulheres com resultados BI-RADS 0 na mamografia</t>
  </si>
  <si>
    <t>4% das mulheres com resultados BI-RADS 3 na mamografia</t>
  </si>
  <si>
    <t>2% das mulheres com resultados BI-RADS 4-5-6 na mamografia</t>
  </si>
  <si>
    <t>100% das mulheres com resultados alterados na citopatologia com cuidado compartilhado</t>
  </si>
  <si>
    <t>100% das mulheres com resultados alterados na mamografia com cuidado compartilhado</t>
  </si>
  <si>
    <t>Número estimado de mulheres com alteração no resultado do exame</t>
  </si>
  <si>
    <t>2 % das mulheres devem apresentar exames com alteração no resultado.</t>
  </si>
  <si>
    <t>de compartilhamento do cuidado</t>
  </si>
  <si>
    <t>A planilha vai aplicar os parâmetros definidos e calcular o número de mulheres para o compartilhamento do cuidado.</t>
  </si>
  <si>
    <t>Para essas condições de saúde a programação de outros exames, além dos de rastreio, se dará no âmbito da Atenção Ambulatorial Especializada.</t>
  </si>
  <si>
    <t>Cabe reforçar, como está sendo feito para todas as outras subpopulações, que o usuário de alto risco, dependendo das morbidades apresentadas e gravidade e situação de estabilidade ou instabilidade clínica, poderá necessitar de outros exames a serem solicitados de acordo com a avaliação clínica.</t>
  </si>
  <si>
    <t>Programação do número de usuários a serem acompanhadas no próximo período:</t>
  </si>
  <si>
    <t>Cobertura no acompanhamento  - SAÚDE MENTAL</t>
  </si>
  <si>
    <t>Usuários ESTIMADOS</t>
  </si>
  <si>
    <t>4 consultas anuais subsequentes, alternadas entre médico e enfermeiro para usuários de  Alto Risco</t>
  </si>
  <si>
    <t xml:space="preserve">consulta subsequente do enfermeiro - AR </t>
  </si>
  <si>
    <t xml:space="preserve">consulta subsequente do médico - AR </t>
  </si>
  <si>
    <t>100% dos usuários de alto risco com cuidado compartilhado</t>
  </si>
  <si>
    <t>A planilha vai aplicar os parâmetros definidos e calcular o número de usuários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</si>
  <si>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usuários de alto risco, informação que deve ser periodicamente compartilhada com a equipe da AAE, permitindo os ajustes na organização dos processos nesse ponto de atenção.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</si>
  <si>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usuárias de alto risco, informação que deve ser periodicamente compartilhada com a equipe da AAE, permitindo os ajustes na organização dos processos nesse ponto de atenção.</t>
  </si>
  <si>
    <t>Para essas condições de saúde a solicitação de exames laboratoriais deverá obedecer as necessidades das avaliações clínicas individuais. Sendo assim não será proposto um parâmetro de programação.</t>
  </si>
  <si>
    <t>Recomenda-se que a meta definida seja maior ou igual à cobertura atual.</t>
  </si>
  <si>
    <t>A atuação na abordagem aos Fatores de Risco Proximais modificáveis ou não, com o objetivo de prevenir o surgimento de condições crônicas ou diminuir o risco dos usuários com doenças já instaladas é uma ação fundamental da equipe de saúde da APS.</t>
  </si>
  <si>
    <t>Cobertura no acompanhamento  - AÇÕES DE PREVENÇÃO</t>
  </si>
  <si>
    <t>Usuários Fumantes</t>
  </si>
  <si>
    <t>Usuários com  Excesso de Peso e Obesidade</t>
  </si>
  <si>
    <t>Usuários com prática de Atividade Física insuficiente ou inexistente.</t>
  </si>
  <si>
    <t>Usuários que apresentam consumo de bebidas alcoólicas.</t>
  </si>
  <si>
    <t>Programação do número de atendimentos  necessários:</t>
  </si>
  <si>
    <t>A Planilha irá eliminar superposições de grupos, por exemplo o número de grupos pactuados anteriormente para as subpopulações com condições crônicas prioritárias, por entender que a abordagem dos fatores acima poderá ser contemplada nos grupos já existentes.</t>
  </si>
  <si>
    <r>
      <t xml:space="preserve">Para a programação da </t>
    </r>
    <r>
      <rPr>
        <b/>
        <sz val="12"/>
        <color indexed="19"/>
        <rFont val="Calibri"/>
        <family val="2"/>
      </rPr>
      <t>GESTANTE E PUÉRPERA</t>
    </r>
  </si>
  <si>
    <r>
      <t>Para a programação da</t>
    </r>
    <r>
      <rPr>
        <b/>
        <sz val="12"/>
        <color indexed="19"/>
        <rFont val="Calibri"/>
        <family val="2"/>
      </rPr>
      <t xml:space="preserve"> </t>
    </r>
    <r>
      <rPr>
        <b/>
        <sz val="12"/>
        <color indexed="19"/>
        <rFont val="Calibri"/>
        <family val="2"/>
      </rPr>
      <t>CRIANÇA</t>
    </r>
  </si>
  <si>
    <r>
      <t>Para a programação dos usuários</t>
    </r>
    <r>
      <rPr>
        <b/>
        <sz val="12"/>
        <color indexed="53"/>
        <rFont val="Calibri"/>
        <family val="2"/>
      </rPr>
      <t xml:space="preserve"> </t>
    </r>
    <r>
      <rPr>
        <b/>
        <sz val="12"/>
        <color indexed="19"/>
        <rFont val="Calibri"/>
        <family val="2"/>
      </rPr>
      <t>DIABÉTICOS</t>
    </r>
  </si>
  <si>
    <r>
      <t>Para a programação dos usuários</t>
    </r>
    <r>
      <rPr>
        <b/>
        <sz val="12"/>
        <color indexed="53"/>
        <rFont val="Calibri"/>
        <family val="2"/>
      </rPr>
      <t xml:space="preserve"> </t>
    </r>
    <r>
      <rPr>
        <b/>
        <sz val="12"/>
        <color indexed="19"/>
        <rFont val="Calibri"/>
        <family val="2"/>
      </rPr>
      <t>HIPERTENSOS</t>
    </r>
  </si>
  <si>
    <r>
      <t>Para a programação dos usuários</t>
    </r>
    <r>
      <rPr>
        <b/>
        <sz val="12"/>
        <color indexed="53"/>
        <rFont val="Calibri"/>
        <family val="2"/>
      </rPr>
      <t xml:space="preserve"> </t>
    </r>
    <r>
      <rPr>
        <b/>
        <sz val="12"/>
        <color indexed="19"/>
        <rFont val="Calibri"/>
        <family val="2"/>
      </rPr>
      <t>IDOSOS</t>
    </r>
  </si>
  <si>
    <r>
      <t xml:space="preserve">Para a programação das ações de </t>
    </r>
    <r>
      <rPr>
        <b/>
        <sz val="12"/>
        <color indexed="19"/>
        <rFont val="Calibri"/>
        <family val="2"/>
      </rPr>
      <t>SAÚDE DA MULHER</t>
    </r>
  </si>
  <si>
    <r>
      <t xml:space="preserve">Para a programação das ações de </t>
    </r>
    <r>
      <rPr>
        <b/>
        <sz val="12"/>
        <color indexed="19"/>
        <rFont val="Calibri"/>
        <family val="2"/>
      </rPr>
      <t>SAÚDE MENTAL</t>
    </r>
  </si>
  <si>
    <r>
      <t xml:space="preserve">Para a programação das ações de </t>
    </r>
    <r>
      <rPr>
        <b/>
        <sz val="12"/>
        <color indexed="19"/>
        <rFont val="Calibri"/>
        <family val="2"/>
      </rPr>
      <t>PREVENÇÃO</t>
    </r>
  </si>
  <si>
    <r>
      <t xml:space="preserve">Para avaliação da </t>
    </r>
    <r>
      <rPr>
        <b/>
        <sz val="12"/>
        <color indexed="19"/>
        <rFont val="Calibri"/>
        <family val="2"/>
      </rPr>
      <t>CAPACIDADE OPERACIONAL DA EQUIPE</t>
    </r>
  </si>
  <si>
    <t>O total de participações dos usuários nas atividades em grupos programadas até aqui.</t>
  </si>
  <si>
    <t xml:space="preserve">PLANILHA DE PROGRAMAÇÃO ASSISTENCIAL PARA A ATENÇÃO PRIMÁRIA À SAÚDE - APS </t>
  </si>
  <si>
    <r>
      <t xml:space="preserve">Esta ferramenta de programação integra o conjunto de instrumentos de trabalho do </t>
    </r>
    <r>
      <rPr>
        <b/>
        <sz val="11"/>
        <color indexed="8"/>
        <rFont val="Arial"/>
        <family val="2"/>
      </rPr>
      <t>PlanificaSUS</t>
    </r>
    <r>
      <rPr>
        <sz val="11"/>
        <color theme="1"/>
        <rFont val="Arial"/>
        <family val="2"/>
      </rPr>
      <t xml:space="preserve"> e tem como base principal as Notas Técnicas elaboradas pelo programa e a planilha de programação já utilizada na Planificação da Atenção à Saúde (PAS) do CONASS.</t>
    </r>
  </si>
  <si>
    <t>Demais faixas etárias</t>
  </si>
  <si>
    <t>Risco  Habitual</t>
  </si>
  <si>
    <t>2 consultas anuais alternadas entre médico e enfermeiro para crianças de Risco Habitual</t>
  </si>
  <si>
    <r>
      <rPr>
        <b/>
        <sz val="11"/>
        <color indexed="8"/>
        <rFont val="Calibri"/>
        <family val="2"/>
      </rPr>
      <t xml:space="preserve">SINASC </t>
    </r>
    <r>
      <rPr>
        <sz val="11"/>
        <color indexed="8"/>
        <rFont val="Calibri"/>
        <family val="2"/>
      </rPr>
      <t>(último ano fechado)</t>
    </r>
  </si>
  <si>
    <t>RISCO FAMILIAR  (Escala de Coelho-Savassi)</t>
  </si>
  <si>
    <r>
      <t xml:space="preserve">MENSAL </t>
    </r>
    <r>
      <rPr>
        <vertAlign val="superscript"/>
        <sz val="9"/>
        <rFont val="Calibri"/>
        <family val="2"/>
      </rPr>
      <t>(1)</t>
    </r>
  </si>
  <si>
    <r>
      <rPr>
        <vertAlign val="superscript"/>
        <sz val="12"/>
        <rFont val="Calibri"/>
        <family val="2"/>
      </rPr>
      <t>(1) Divisão por 11 meses de trabalho, preservando o mês de férias</t>
    </r>
  </si>
  <si>
    <r>
      <t xml:space="preserve">CARGA HORÁRIA DISPONÍVEL
</t>
    </r>
    <r>
      <rPr>
        <sz val="8"/>
        <rFont val="Calibri"/>
        <family val="2"/>
      </rPr>
      <t>(horas/semana /profissional)</t>
    </r>
  </si>
  <si>
    <r>
      <t xml:space="preserve">CARGA HORÁRIA DISPONÍVEL TOTAL
</t>
    </r>
    <r>
      <rPr>
        <sz val="8"/>
        <rFont val="Calibri"/>
        <family val="2"/>
      </rPr>
      <t>(horas/semana)</t>
    </r>
  </si>
  <si>
    <r>
      <t xml:space="preserve">CH
</t>
    </r>
    <r>
      <rPr>
        <sz val="8"/>
        <rFont val="Calibri"/>
        <family val="2"/>
      </rPr>
      <t>(horas/semana)</t>
    </r>
  </si>
  <si>
    <t>Primeira Consulta</t>
  </si>
  <si>
    <t>Cons. Subsequente</t>
  </si>
  <si>
    <t>Avaliação do Pé Diabético</t>
  </si>
  <si>
    <t>Visita Domiciliar</t>
  </si>
  <si>
    <t>Atividade em Grupo</t>
  </si>
  <si>
    <t>Consulta Odontológica</t>
  </si>
  <si>
    <t>1 avaliação odontológica por trimestre de gestação (o tratamento necessário será programado pela equipe SB)</t>
  </si>
  <si>
    <t xml:space="preserve">    atividade em grupo pela eSF e/ou NASF</t>
  </si>
  <si>
    <t>visita domiciliar pelo ACS</t>
  </si>
  <si>
    <t>12 visitas domiciliares pelo ACS  (1 por mês) para diabéticos de alto e muito alto riscos</t>
  </si>
  <si>
    <t>12 visita domiciliares pelo ACS (1 por mês) para crianças de alto risco</t>
  </si>
  <si>
    <t>12 visita domiciliares pelo ACS (1 por mês)</t>
  </si>
  <si>
    <t>Robusto e Risco de fragilização</t>
  </si>
  <si>
    <t>Idoso Frágil</t>
  </si>
  <si>
    <t>Pelo menos 1 consulta anual subsequente,  para os idosos robustos e em risco de fragilização</t>
  </si>
  <si>
    <t>visita do ACS</t>
  </si>
  <si>
    <t>12 visitas do ACS (1 por mês) para idosos frágeis</t>
  </si>
  <si>
    <t>Idoso Robusto com Diabetes</t>
  </si>
  <si>
    <t>Idoso Robusto com hipertensão</t>
  </si>
  <si>
    <t>BR+RI</t>
  </si>
  <si>
    <t>Ar+MAR</t>
  </si>
  <si>
    <t>AR</t>
  </si>
  <si>
    <t>12 visitas domiciliares pelo ACS  (1 por mês) para hipertensos de alto risco</t>
  </si>
  <si>
    <t>Saúde da mulher</t>
  </si>
  <si>
    <t>citopatológico e retorno</t>
  </si>
  <si>
    <t>ca mama</t>
  </si>
  <si>
    <t>Saúde MENTAL</t>
  </si>
  <si>
    <t>RH+RI</t>
  </si>
  <si>
    <t>Total de usuários com transtornos mentais</t>
  </si>
  <si>
    <t>12 visitas domiciliares do ACS (1 por mês) aos usuários de Alto Risco</t>
  </si>
  <si>
    <t>visitas do ACS</t>
  </si>
  <si>
    <t>TOTAL GERAL  ANUAL</t>
  </si>
  <si>
    <t xml:space="preserve">        HIPERTENSO</t>
  </si>
  <si>
    <t>Duração média da visita: 40 minutos</t>
  </si>
  <si>
    <t>minutos para a atividade em grupo</t>
  </si>
  <si>
    <t xml:space="preserve">   minutos para visita domiciliar</t>
  </si>
  <si>
    <t>Grupos de prevenção</t>
  </si>
  <si>
    <t>AÇÕES DE PREVENÇÃO</t>
  </si>
  <si>
    <t>O quantitativo de atendimentos programados para a atenção aos usuários programados deve ser garantido na agenda dos profissionais.</t>
  </si>
  <si>
    <t>Programação do número de famílias a serem acompanhadas no próximo período:</t>
  </si>
  <si>
    <t>Definir a meta de cobertura, considerando o estrato de risco da família e a capacidade dos ACS</t>
  </si>
  <si>
    <t>A planilha vai calcular o número total de atividades.</t>
  </si>
  <si>
    <t>FAMILIAS CADASTRADAS E ACOMPANHADAS</t>
  </si>
  <si>
    <t>PROGRAMAÇÃO - VISITA DOMICILIAR</t>
  </si>
  <si>
    <t>VISITA FAMILIAR ACS</t>
  </si>
  <si>
    <t>Diabéticos com Hipertensão</t>
  </si>
  <si>
    <t>Não Classificadas</t>
  </si>
  <si>
    <t>minutos por avaliação do pé diabético</t>
  </si>
  <si>
    <t>DENTISTA</t>
  </si>
  <si>
    <t>CARGA HORÁRIA ATIVIDADES PROGRAMADAS</t>
  </si>
  <si>
    <r>
      <t xml:space="preserve">NÚMERO DE PROFISSIONAIS
</t>
    </r>
    <r>
      <rPr>
        <sz val="8"/>
        <rFont val="Calibri"/>
        <family val="2"/>
      </rPr>
      <t>(contratados)</t>
    </r>
  </si>
  <si>
    <t xml:space="preserve">    ACS</t>
  </si>
  <si>
    <t>Usuários com transtornos mentais de alto risco</t>
  </si>
  <si>
    <r>
      <rPr>
        <u/>
        <sz val="11"/>
        <color indexed="8"/>
        <rFont val="Calibri"/>
        <family val="2"/>
      </rPr>
      <t>Aba</t>
    </r>
    <r>
      <rPr>
        <sz val="11"/>
        <color theme="1"/>
        <rFont val="Arial"/>
        <family val="2"/>
      </rPr>
      <t>: AAE</t>
    </r>
  </si>
  <si>
    <t>De maneira mais concreta visa dimensionar a necessidade de saúde da população alvo, definir metas assistenciais e calcular o número de atendimentos, exames e procedimentos que devem ser organizados na atenção primária à saúde e atenção ambulatorial especializada, bem como o impacto na carga horária de trabalho dos profissionais. Também identifica a necessidade de exames de apoio diagnóstico (laboratorial e especializado).</t>
  </si>
  <si>
    <t>Está organizada em Abas, que representam a ordem adequada para a estruturação dos processos de trabalho, visando o conhecimento da população, a programação de metas assistenciais, considerando as principais ações do cuidado, e a integração com a Atenção Ambulatorial Especializada (AAE).</t>
  </si>
  <si>
    <t>A programação é elaborada por cada equipe de APS, podendo ser consolidada por UBS ou município.</t>
  </si>
  <si>
    <r>
      <t xml:space="preserve">Registrar o nome do </t>
    </r>
    <r>
      <rPr>
        <u/>
        <sz val="11"/>
        <color indexed="8"/>
        <rFont val="Arial"/>
        <family val="2"/>
      </rPr>
      <t>Município</t>
    </r>
    <r>
      <rPr>
        <sz val="11"/>
        <color theme="1"/>
        <rFont val="Arial"/>
        <family val="2"/>
      </rPr>
      <t>, da</t>
    </r>
    <r>
      <rPr>
        <u/>
        <sz val="11"/>
        <color indexed="8"/>
        <rFont val="Arial"/>
        <family val="2"/>
      </rPr>
      <t xml:space="preserve"> Unidade de Saúd</t>
    </r>
    <r>
      <rPr>
        <sz val="11"/>
        <color theme="1"/>
        <rFont val="Arial"/>
        <family val="2"/>
      </rPr>
      <t xml:space="preserve">e, da </t>
    </r>
    <r>
      <rPr>
        <u/>
        <sz val="11"/>
        <color indexed="8"/>
        <rFont val="Arial"/>
        <family val="2"/>
      </rPr>
      <t>Equipe de Saúde</t>
    </r>
    <r>
      <rPr>
        <sz val="11"/>
        <color theme="1"/>
        <rFont val="Arial"/>
        <family val="2"/>
      </rPr>
      <t xml:space="preserve"> e o </t>
    </r>
    <r>
      <rPr>
        <u/>
        <sz val="11"/>
        <color indexed="8"/>
        <rFont val="Arial"/>
        <family val="2"/>
      </rPr>
      <t>Responsável</t>
    </r>
    <r>
      <rPr>
        <sz val="11"/>
        <color theme="1"/>
        <rFont val="Arial"/>
        <family val="2"/>
      </rPr>
      <t xml:space="preserve"> pelo registro da programação</t>
    </r>
  </si>
  <si>
    <t>Registrar o número de famílias segundo o Risco Familiar (Escala de Coelho e Savassi) e o número de famílias ainda não classificadas.</t>
  </si>
  <si>
    <t>A subpopulação total de crianças deve corresponder àquela cadastrada nas UBS e registrada na aba "Cadastro".</t>
  </si>
  <si>
    <t>20% do total de diabéticos</t>
  </si>
  <si>
    <t>50% do total de diabéticos</t>
  </si>
  <si>
    <t>25% do total de diabéticos</t>
  </si>
  <si>
    <t>5% do total de diabéticos</t>
  </si>
  <si>
    <t>18 a 24 anos</t>
  </si>
  <si>
    <t>25 a 34 anos</t>
  </si>
  <si>
    <t>35 a 44 anos</t>
  </si>
  <si>
    <t>65 anos ou mais</t>
  </si>
  <si>
    <t>60 a 64 anos</t>
  </si>
  <si>
    <t>45 a 54 anos</t>
  </si>
  <si>
    <t>Estima-se que até 50% dos diabéticos são também hipertensos.</t>
  </si>
  <si>
    <t>Idosos Robustos</t>
  </si>
  <si>
    <t>Idosos em Risco de Fragilização</t>
  </si>
  <si>
    <t>Número estimado de idosos frágeis em fase final de vida</t>
  </si>
  <si>
    <t>Número estimado de idosos frágeis com baixo potencial de melhora funcional</t>
  </si>
  <si>
    <t>Número estimado de idosos frágeis com alto potencial de melhora funcional</t>
  </si>
  <si>
    <t>Número estimado de idosos frágeis</t>
  </si>
  <si>
    <t>Do total de mulheres de 50 a 69 anos realizam o exame a cada ano</t>
  </si>
  <si>
    <t>Mulheres com resultados BI-RADS 0 na mamografia</t>
  </si>
  <si>
    <t>Mulheres com resultados BI-RADS 3 na mamografia</t>
  </si>
  <si>
    <t>Mulheres com resultados BI-RADS 4-5-6 na mamografia</t>
  </si>
  <si>
    <t>Do total de mulheres entre 25 e 64 anos realizam o exame a cada ano</t>
  </si>
  <si>
    <t>Mulheres devem apresentar exames com alteração</t>
  </si>
  <si>
    <t>Mulheres indicadas para biópsia apresentam exames com alteração</t>
  </si>
  <si>
    <t>A programação é definida para a população de usuários cadastrados do território de abrangência da equipe de saúde e que apresentam fatores de risco proximais e que podem ser objeto de ações de prevenção, conforme o MACC.</t>
  </si>
  <si>
    <t xml:space="preserve">exame/hipertenso AR </t>
  </si>
  <si>
    <t>2 consultas anuais subsequentes, alternadas entre médico e enfermeiro para usuários de Risco Baixo e Intermediário</t>
  </si>
  <si>
    <r>
      <t xml:space="preserve">Para a programação das ações de </t>
    </r>
    <r>
      <rPr>
        <b/>
        <sz val="12"/>
        <color indexed="19"/>
        <rFont val="Calibri"/>
        <family val="2"/>
      </rPr>
      <t xml:space="preserve">VISITA DOMICILIAR </t>
    </r>
  </si>
  <si>
    <t>A equipe deverá pactuar o número de ações coletivas de prevenção que irá realizar para a abordagem aos Fatores de Risco Proximais identificados.</t>
  </si>
  <si>
    <t>Será pactuado o número de atividades anuais para cada um dos grupos programados acima.</t>
  </si>
  <si>
    <t>A meta é expressa em número de visitas anuais por família.</t>
  </si>
  <si>
    <t>Visitas domiciliares anuais a Famílias não classificadas</t>
  </si>
  <si>
    <t>Visitas domiciliares anuais a Famílias sem risco</t>
  </si>
  <si>
    <t>Visitas domiciliares anuais a Famílias R1</t>
  </si>
  <si>
    <t>Visitas domiciliares anuais a Famílias R2</t>
  </si>
  <si>
    <t>Visitas domiciliares anuais a Famílias R3</t>
  </si>
  <si>
    <t>A planilha vai calcular para os profissionais enfermeiro, médico, cirurgião dentista e ACS:</t>
  </si>
  <si>
    <t>O total de atendimentos programados até aqui.</t>
  </si>
  <si>
    <t>A equipe gestora deverá avaliar se a carga horária semanal calculada a partir da necessidade de saúde da população priorizada é viável, considerando a carga horária contratada e praticada pelos profissionais das equipes de APS do município.</t>
  </si>
  <si>
    <t>Dimensionar o número de usuários de alto e muito alto riscos programado para o novo período.</t>
  </si>
  <si>
    <r>
      <rPr>
        <u/>
        <sz val="11"/>
        <color indexed="8"/>
        <rFont val="Calibri"/>
        <family val="2"/>
      </rPr>
      <t>Aba</t>
    </r>
    <r>
      <rPr>
        <sz val="11"/>
        <color theme="1"/>
        <rFont val="Arial"/>
        <family val="2"/>
      </rPr>
      <t>: CH Equipe</t>
    </r>
  </si>
  <si>
    <t>CH Equipe</t>
  </si>
  <si>
    <t>A equipe de saúde deverá registrar, o número de profissionais contratados e a carga horária semanal, para cada categoria profissional listada.</t>
  </si>
  <si>
    <t>AAE</t>
  </si>
  <si>
    <t>A planilha irá resgatar, a partir dos parâmetros, metas e ações pactuados até aqui, o quantitativo de usuários programados para cuidado compartilhado com a AAE. Caberá à coordenação municipal realizar o consolidado de todas as equipes de APS para encaminhar a população total às Equipes de AAE da Rede.</t>
  </si>
  <si>
    <t>DIMENSIONAMENTO da NECESSIDADE de SAÚDE na ATENÇÃO PRIMÁRIA À SAÚDE</t>
  </si>
  <si>
    <r>
      <t xml:space="preserve">ATENÇÃO AMBULATORIAL ESPECIALIZADA
</t>
    </r>
    <r>
      <rPr>
        <b/>
        <sz val="16"/>
        <rFont val="Calibri"/>
        <family val="2"/>
      </rPr>
      <t>Dimensionamento da demanda de encaminhamento da APS</t>
    </r>
  </si>
  <si>
    <r>
      <rPr>
        <b/>
        <sz val="10"/>
        <rFont val="Calibri"/>
        <family val="2"/>
      </rPr>
      <t>Gestante</t>
    </r>
    <r>
      <rPr>
        <sz val="10"/>
        <rFont val="Calibri"/>
        <family val="2"/>
      </rPr>
      <t xml:space="preserve"> de alto risco</t>
    </r>
  </si>
  <si>
    <r>
      <rPr>
        <b/>
        <sz val="10"/>
        <rFont val="Calibri"/>
        <family val="2"/>
      </rPr>
      <t>Criança</t>
    </r>
    <r>
      <rPr>
        <sz val="10"/>
        <rFont val="Calibri"/>
        <family val="2"/>
      </rPr>
      <t xml:space="preserve"> de alto risco</t>
    </r>
  </si>
  <si>
    <r>
      <rPr>
        <b/>
        <sz val="10"/>
        <rFont val="Calibri"/>
        <family val="2"/>
      </rPr>
      <t>Hipertenso</t>
    </r>
    <r>
      <rPr>
        <sz val="10"/>
        <rFont val="Calibri"/>
        <family val="2"/>
      </rPr>
      <t xml:space="preserve"> de risco alto</t>
    </r>
  </si>
  <si>
    <r>
      <rPr>
        <b/>
        <sz val="10"/>
        <rFont val="Calibri"/>
        <family val="2"/>
      </rPr>
      <t>Diabético</t>
    </r>
    <r>
      <rPr>
        <sz val="10"/>
        <rFont val="Calibri"/>
        <family val="2"/>
      </rPr>
      <t xml:space="preserve"> de risco alto e muito alto</t>
    </r>
  </si>
  <si>
    <t>Toxoplasmose IgM e IgG</t>
  </si>
  <si>
    <t>Triagem Neonatal</t>
  </si>
  <si>
    <t>BR/RI</t>
  </si>
  <si>
    <t>AR/MAR</t>
  </si>
  <si>
    <t>Pesquisa de Sangue Oculto</t>
  </si>
  <si>
    <t>Densitometria Óssea</t>
  </si>
  <si>
    <r>
      <t xml:space="preserve">DIABETES
</t>
    </r>
    <r>
      <rPr>
        <sz val="8"/>
        <color indexed="8"/>
        <rFont val="Calibri"/>
        <family val="2"/>
      </rPr>
      <t>(por risco estratificado)</t>
    </r>
  </si>
  <si>
    <t>Sorologia para HIV
(Anti HIV 1-2)</t>
  </si>
  <si>
    <t>Hepatite B (HBs Ag)</t>
  </si>
  <si>
    <t>APOIO DIAGNÓSTICO - Elenco mínimo de exames laboratoriais, gráficos e de imagem</t>
  </si>
  <si>
    <t>Mulheres com exames de citologia oncótica alterados</t>
  </si>
  <si>
    <t>Mulheres com resultado BI-RADS 0 na mamografia</t>
  </si>
  <si>
    <t>Mulheres com resultado BI-RADS 3 na mamografia</t>
  </si>
  <si>
    <t>Mulheres com resultado BI-RADS 4-5-6 na mamografia</t>
  </si>
  <si>
    <t>Idosos  - Idade entre 65 e 85 anos (mulheres) e 75 e 85 anos (homens) - para exame de densitometria óssea</t>
  </si>
  <si>
    <t>Idosos - Homens entre 65 e 75 anos, com história de tabagismo - para ultrassonografia abdominal</t>
  </si>
  <si>
    <t>META de Cobertura</t>
  </si>
  <si>
    <t>Cobertura
ATUAL</t>
  </si>
  <si>
    <t>Pop. ESTIMADA</t>
  </si>
  <si>
    <t>Pop. ACOMPANHADA</t>
  </si>
  <si>
    <t>População ESTIMADA</t>
  </si>
  <si>
    <t>RH</t>
  </si>
  <si>
    <t>População</t>
  </si>
  <si>
    <t>total</t>
  </si>
  <si>
    <t>MAR</t>
  </si>
  <si>
    <t>RI</t>
  </si>
  <si>
    <t>Dia</t>
  </si>
  <si>
    <t>Diabéticos ACOMPANHADOS</t>
  </si>
  <si>
    <t>META de COBERTURA</t>
  </si>
  <si>
    <t>25% do total de Hipertensos</t>
  </si>
  <si>
    <t>Hipertensos ACOMPANHADOS</t>
  </si>
  <si>
    <t>Caderno de critérios e parâmetros do Ministério da Saúde
Nota Técnica "Saúde da Pessoa com Hipertensão Mellitus e Hipertensão Arterial Sistêmica" PlanificaSUS</t>
  </si>
  <si>
    <t>40% do total de Hipertensos</t>
  </si>
  <si>
    <t>35% do total de Hipertensos</t>
  </si>
  <si>
    <t>HIPER</t>
  </si>
  <si>
    <t>BR</t>
  </si>
  <si>
    <r>
      <rPr>
        <u/>
        <sz val="11"/>
        <color indexed="8"/>
        <rFont val="Calibri"/>
        <family val="2"/>
      </rPr>
      <t>Idosos frágeis</t>
    </r>
    <r>
      <rPr>
        <sz val="11"/>
        <color indexed="8"/>
        <rFont val="Calibri"/>
        <family val="2"/>
      </rPr>
      <t xml:space="preserve"> com alto potencias de melhora institucional</t>
    </r>
  </si>
  <si>
    <r>
      <rPr>
        <u/>
        <sz val="11"/>
        <color indexed="8"/>
        <rFont val="Calibri"/>
        <family val="2"/>
      </rPr>
      <t>Idosos frágeis</t>
    </r>
    <r>
      <rPr>
        <sz val="11"/>
        <color indexed="8"/>
        <rFont val="Calibri"/>
        <family val="2"/>
      </rPr>
      <t xml:space="preserve"> com baixo potencial de melhora institucional</t>
    </r>
  </si>
  <si>
    <r>
      <rPr>
        <u/>
        <sz val="11"/>
        <color indexed="8"/>
        <rFont val="Calibri"/>
        <family val="2"/>
      </rPr>
      <t>Idosos frágeis</t>
    </r>
    <r>
      <rPr>
        <sz val="11"/>
        <color indexed="8"/>
        <rFont val="Calibri"/>
        <family val="2"/>
      </rPr>
      <t xml:space="preserve"> em fase final de vida</t>
    </r>
  </si>
  <si>
    <t>22% dos usuários adultos e idosos apresentam algum transtorno mental</t>
  </si>
  <si>
    <t>Identificação da População Alvo</t>
  </si>
  <si>
    <r>
      <t xml:space="preserve">Dimensionamento da necessidade de saúde expressa como número estimado de </t>
    </r>
    <r>
      <rPr>
        <u/>
        <sz val="11"/>
        <color indexed="8"/>
        <rFont val="Arial"/>
        <family val="2"/>
      </rPr>
      <t>usuários com fatores de risco proximais</t>
    </r>
    <r>
      <rPr>
        <sz val="11"/>
        <color theme="1"/>
        <rFont val="Arial"/>
        <family val="2"/>
      </rPr>
      <t>.</t>
    </r>
  </si>
  <si>
    <t>Gestante</t>
  </si>
  <si>
    <r>
      <rPr>
        <u/>
        <sz val="11"/>
        <color indexed="8"/>
        <rFont val="Calibri"/>
        <family val="2"/>
      </rPr>
      <t>Aba</t>
    </r>
    <r>
      <rPr>
        <sz val="11"/>
        <color theme="1"/>
        <rFont val="Arial"/>
        <family val="2"/>
      </rPr>
      <t>: GESTANTE</t>
    </r>
  </si>
  <si>
    <r>
      <t xml:space="preserve">Dimensionamento da necessidade de saúde expressa como número de </t>
    </r>
    <r>
      <rPr>
        <u/>
        <sz val="11"/>
        <color indexed="8"/>
        <rFont val="Arial"/>
        <family val="2"/>
      </rPr>
      <t>gestantes</t>
    </r>
    <r>
      <rPr>
        <sz val="11"/>
        <color theme="1"/>
        <rFont val="Arial"/>
        <family val="2"/>
      </rPr>
      <t xml:space="preserve"> estimadas.</t>
    </r>
  </si>
  <si>
    <r>
      <rPr>
        <u/>
        <sz val="11"/>
        <color indexed="8"/>
        <rFont val="Calibri"/>
        <family val="2"/>
      </rPr>
      <t>Aba</t>
    </r>
    <r>
      <rPr>
        <sz val="11"/>
        <color theme="1"/>
        <rFont val="Arial"/>
        <family val="2"/>
      </rPr>
      <t>: CRIANÇA</t>
    </r>
  </si>
  <si>
    <t>Criança</t>
  </si>
  <si>
    <r>
      <rPr>
        <u/>
        <sz val="11"/>
        <color indexed="8"/>
        <rFont val="Calibri"/>
        <family val="2"/>
      </rPr>
      <t>Aba</t>
    </r>
    <r>
      <rPr>
        <sz val="11"/>
        <color theme="1"/>
        <rFont val="Arial"/>
        <family val="2"/>
      </rPr>
      <t>: DIABÉTICO</t>
    </r>
  </si>
  <si>
    <t>Diabéticos</t>
  </si>
  <si>
    <r>
      <rPr>
        <u/>
        <sz val="11"/>
        <color indexed="8"/>
        <rFont val="Calibri"/>
        <family val="2"/>
      </rPr>
      <t>Aba</t>
    </r>
    <r>
      <rPr>
        <sz val="11"/>
        <color theme="1"/>
        <rFont val="Arial"/>
        <family val="2"/>
      </rPr>
      <t>: HIPERTENSO</t>
    </r>
  </si>
  <si>
    <t>Hipertensos</t>
  </si>
  <si>
    <r>
      <rPr>
        <u/>
        <sz val="11"/>
        <color indexed="8"/>
        <rFont val="Calibri"/>
        <family val="2"/>
      </rPr>
      <t>Aba</t>
    </r>
    <r>
      <rPr>
        <sz val="11"/>
        <color theme="1"/>
        <rFont val="Arial"/>
        <family val="2"/>
      </rPr>
      <t>: IDOSO</t>
    </r>
  </si>
  <si>
    <t>Idosos</t>
  </si>
  <si>
    <t>Mulher</t>
  </si>
  <si>
    <t>S.Mental</t>
  </si>
  <si>
    <r>
      <rPr>
        <u/>
        <sz val="11"/>
        <color indexed="8"/>
        <rFont val="Calibri"/>
        <family val="2"/>
      </rPr>
      <t>Aba</t>
    </r>
    <r>
      <rPr>
        <sz val="11"/>
        <color theme="1"/>
        <rFont val="Arial"/>
        <family val="2"/>
      </rPr>
      <t>:S. MENTAL</t>
    </r>
  </si>
  <si>
    <t>Prevenção</t>
  </si>
  <si>
    <t xml:space="preserve">Recomenda-se que a meta definida seja maior ou igual à cobertura atual </t>
  </si>
  <si>
    <t>A planilha vai resgatar da pactuação o número estimado de crianças.</t>
  </si>
  <si>
    <t>3.12</t>
  </si>
  <si>
    <t>3.13</t>
  </si>
  <si>
    <r>
      <t xml:space="preserve">Dimensionamento da necessidade de saúde expressa como número de </t>
    </r>
    <r>
      <rPr>
        <u/>
        <sz val="11"/>
        <color indexed="8"/>
        <rFont val="Arial"/>
        <family val="2"/>
      </rPr>
      <t>crianças</t>
    </r>
    <r>
      <rPr>
        <sz val="11"/>
        <color indexed="8"/>
        <rFont val="Arial"/>
        <family val="2"/>
      </rPr>
      <t xml:space="preserve"> estimadas.</t>
    </r>
  </si>
  <si>
    <t>3.14</t>
  </si>
  <si>
    <t>3.15</t>
  </si>
  <si>
    <t>3.16</t>
  </si>
  <si>
    <t>A planilha vai resgatar o número estimado de idosos.</t>
  </si>
  <si>
    <t>3.17</t>
  </si>
  <si>
    <t>3.18</t>
  </si>
  <si>
    <t>3.19</t>
  </si>
  <si>
    <t>3.20</t>
  </si>
  <si>
    <t>3.21</t>
  </si>
  <si>
    <t>A planilha vai resgatar da pactuação o número estimado de mulheres.</t>
  </si>
  <si>
    <t>3.22</t>
  </si>
  <si>
    <t>Gestante Programação</t>
  </si>
  <si>
    <t>A tabela apresenta os parâmetros para organização das ações do pré-natal na APS sugeridos pela Nota Técnica "Saúde da Mulher na Gestação, Parto e Puerpério",  com base no Programa Rede Cegonha e nas experiências dos LIACC / CONASS.</t>
  </si>
  <si>
    <t>A tabela apresenta os parâmetros para compartilhamento do cuidado na RAS.</t>
  </si>
  <si>
    <t>Programação: Atendimentos, exames e procedimentos</t>
  </si>
  <si>
    <t>MS | Caderno de Atenção Básica 32 (Pré-natal)
Nota Técnica "Saúde da Mulher na Gestação, Parto e Puerpério". PlanificaSUS-2019</t>
  </si>
  <si>
    <t>Criança Programação</t>
  </si>
  <si>
    <t>A tabela apresenta os parâmetros para organização das ações do acompanhamento na APS sugeridos pelo Programa Rede Cegonha e pelas experiências dos LIACC / CONASS.</t>
  </si>
  <si>
    <t>Para as demais faixas etárias programadas também não há exames específicos de rotina, ficando a solicitação dos mesmos vinculada à necessidade clínica.</t>
  </si>
  <si>
    <t>Diabético Programação</t>
  </si>
  <si>
    <t>A tabela apresenta os parâmetros para organização das ações do acompanhamento na APS sugeridos pela Nota Técnica de Hipertensão e Diabetes do PlanificaSUS.</t>
  </si>
  <si>
    <t>O acompanhamento do diabetes prevê a avaliação laboratorial complementar para todas os usuários, como mostra a tabela .</t>
  </si>
  <si>
    <t>Hipertenso Programação</t>
  </si>
  <si>
    <t>O acompanhamento da hipertensão prevê a avaliação laboratorial complementar para todos os usuários, como mostra a tabela.</t>
  </si>
  <si>
    <t>Idoso Programação</t>
  </si>
  <si>
    <t xml:space="preserve">A tabela apresenta os parâmetros para organização das ações do acompanhamento na APS sugeridos pela Nota Técnica "Saúde da Pessoa Idosa" do PlanificaSUS. </t>
  </si>
  <si>
    <t>O acompanhamento da saúde do idoso prevê a avaliação laboratorial complementar para todos os usuários, como mostra a tabela.</t>
  </si>
  <si>
    <t>Mulher Programação</t>
  </si>
  <si>
    <t>A tabela apresenta os parâmetros para organização das ações do acompanhamento na APS .</t>
  </si>
  <si>
    <r>
      <rPr>
        <u/>
        <sz val="11"/>
        <color indexed="8"/>
        <rFont val="Calibri"/>
        <family val="2"/>
      </rPr>
      <t>Aba</t>
    </r>
    <r>
      <rPr>
        <sz val="11"/>
        <color theme="1"/>
        <rFont val="Arial"/>
        <family val="2"/>
      </rPr>
      <t>: S. MENTAL</t>
    </r>
  </si>
  <si>
    <t>S. Mental Programação</t>
  </si>
  <si>
    <r>
      <rPr>
        <u/>
        <sz val="11"/>
        <color indexed="8"/>
        <rFont val="Calibri"/>
        <family val="2"/>
      </rPr>
      <t>Aba</t>
    </r>
    <r>
      <rPr>
        <sz val="11"/>
        <color theme="1"/>
        <rFont val="Arial"/>
        <family val="2"/>
      </rPr>
      <t>: PREVENÇÃO</t>
    </r>
  </si>
  <si>
    <t>Prevenção Programação</t>
  </si>
  <si>
    <t>Até 14 visitas domiciliares pelo ACS - 1 para cada mês gestacional e visitas semanais no último mês.</t>
  </si>
  <si>
    <t>Dois primeiros anos de vida</t>
  </si>
  <si>
    <t>1 avaliação odontológica anual para avaliação de risco e plano terapêutico, se necessário</t>
  </si>
  <si>
    <r>
      <t>1</t>
    </r>
    <r>
      <rPr>
        <vertAlign val="superscript"/>
        <sz val="10"/>
        <rFont val="Calibri"/>
        <family val="2"/>
      </rPr>
      <t>o</t>
    </r>
    <r>
      <rPr>
        <sz val="10"/>
        <rFont val="Calibri"/>
        <family val="2"/>
      </rPr>
      <t xml:space="preserve">  e 2º anos de vida</t>
    </r>
  </si>
  <si>
    <t>Maiores de 2 ano</t>
  </si>
  <si>
    <r>
      <t xml:space="preserve">HIPERTENSAO
</t>
    </r>
    <r>
      <rPr>
        <sz val="8"/>
        <color indexed="8"/>
        <rFont val="Calibri"/>
        <family val="2"/>
      </rPr>
      <t>(por risco estratificado)</t>
    </r>
  </si>
  <si>
    <t>Abas organizadas para cada condição de saúde prioritária: Gestante, Criança, Diabético, Hipertenso, Idoso, etc.</t>
  </si>
  <si>
    <t>O objetivo desta ferramenta é auxiliar profissionais e gestores da equipes de APS e AAE no conhecimento da população sob sua responsabilidade e na programação de ações de promoção, prevenção e cuidado, considerando algumas subpopulações prioritárias.</t>
  </si>
  <si>
    <t>A equipe deve discutir os parâmetros epidemiológicos para estimativa das subpopulações alvo, apresentados nas tabelas e então definir os parâmetros a serem utilizados para a programação, registrando-os nos campos específicos (em cor azul).</t>
  </si>
  <si>
    <t>O acompanhamento do pré-natal prevê a avaliação laboratorial complementar para todas as gestantes, de risco habitual e alto risco, como mostra a tabela.</t>
  </si>
  <si>
    <t>A tabela apresenta os parâmetros para compartilhamento do cuidado na RAS, sugeridos pelo Programa Rede Cegonha e pelas experiências dos LIACC / CONASS.</t>
  </si>
  <si>
    <t>A tabela apresenta os parâmetros assistenciais para duração do atendimento, sugeridos pelas experiências dos LIACC / CONASS.</t>
  </si>
  <si>
    <t>1ano - 1 ano e 11 meses</t>
  </si>
  <si>
    <t>2 anos - 4 anos e 11 meses</t>
  </si>
  <si>
    <t>5 anos - 9 anos e 11 meses</t>
  </si>
  <si>
    <t>DEFINIÇÃO dos Parâmetros</t>
  </si>
  <si>
    <t>Parâmetros de REFERÊNCIA</t>
  </si>
  <si>
    <t>A equipe deve discutir as referências citadas e definir os parâmetros a serem utilizados para a programação, registrando-os nos campos específicos (em cor azul) na tabela : "DEFINIÇÃO dos Parâmetros".</t>
  </si>
  <si>
    <t>A planilha vai aplicar os parâmetros definidos e calcular o número estimado de gestantes, total e por estrato de risco na tabela "Pop. ESTIMADA"</t>
  </si>
  <si>
    <t>A subpopulação total de idosos deve corresponder àquela cadastrada nas UBS e registrada na aba "Cadastro".</t>
  </si>
  <si>
    <r>
      <rPr>
        <u/>
        <sz val="11"/>
        <color indexed="8"/>
        <rFont val="Calibri"/>
        <family val="2"/>
      </rPr>
      <t>Aba</t>
    </r>
    <r>
      <rPr>
        <sz val="11"/>
        <color theme="1"/>
        <rFont val="Arial"/>
        <family val="2"/>
      </rPr>
      <t>: MULHER</t>
    </r>
  </si>
  <si>
    <r>
      <rPr>
        <b/>
        <sz val="11"/>
        <color indexed="8"/>
        <rFont val="Arial"/>
        <family val="2"/>
      </rPr>
      <t>OBSERVAÇÃO 1</t>
    </r>
    <r>
      <rPr>
        <sz val="11"/>
        <color theme="1"/>
        <rFont val="Arial"/>
        <family val="2"/>
      </rPr>
      <t>: Parâmetros de prevalência consistentes e critérios claros para a estratificação de risco em saúde mental não são universalmente definidos. Esta planilha de programação irá utilizar o seguinte parâmetro populacional: 22% da população adulta e idosa com transtornos mentais, sendo 10% relacionados a patologias e 12% a uso ou abuso de substâncias lícitas e ilícitas. (SES-MG, utilizado na Planilha de programação da APS - Plano Diretor da APS,  2009).</t>
    </r>
  </si>
  <si>
    <t>Definir os parâmetros para realização das atividades do cuidado.</t>
  </si>
  <si>
    <t>OBSERVAÇÃO: Compreende-se que a solicitação dos exames e devolução de resultados, com encaminhamentos, pode ser realizada de forma conjunta com outras atividades clínicas, desta forma a planilha irá remover superposições na programação de consultas.</t>
  </si>
  <si>
    <t>A continuidade do cuidado na Atenção Especializada deve ser ordenada pela APS. Isso implica em uma programação conjunta, a partir da necessidade identificada pelas equipes da APS: o número de mulheres com exames alterados deve ser o ponto de partida para a programação nos outros pontos de atenção.</t>
  </si>
  <si>
    <t>A continuidade do cuidado na Atenção Especializada deve ser ordenada pela APS. Isso implica em uma programação conjunta, a partir da necessidade identificada pelas equipes da APS: o número de usuários com alto risco deve ser o ponto de partida para a programação nos outros pontos de atenção.</t>
  </si>
  <si>
    <t>A planilha vai resgatar, a partir do cadastro populacional, o número de famílias cadastradas e acompanhadas segundo a classificação de Coelho-Savassi</t>
  </si>
  <si>
    <t xml:space="preserve">Avaliação do pé diabético </t>
  </si>
  <si>
    <t>Também deve ser registrado o número de horas utilizado semanalmente para atividades administrativas e para educação permanente dos profissionais.</t>
  </si>
  <si>
    <t>O modelo também determina que o atendimento deve ser realizado por equipes multiprofissionais que atuam de maneira interdisciplinar elaborando um plano de cuidados com vistas à integração com a APS e estabilização do usuário.</t>
  </si>
  <si>
    <t>Sendo uma planilha de Excel, muitos cálculos são arredondados, não comprometendo, porém, o resultado final.</t>
  </si>
  <si>
    <t>Sendo uma planilha de Excel, deve-se "salvar" o arquivo frequentemente para não correr o risco de perder os registros.</t>
  </si>
  <si>
    <t>Tutorial: Fornece orientações gerais e permite as pactuações para a programação assistencial</t>
  </si>
  <si>
    <t>Cadastro: Registra a população cadastrada pela equipe segundo faixa etária e sexo, bem como os nascidos vivos no ano anterior e as famílias segundo o estrato de risco.</t>
  </si>
  <si>
    <t>CH Equipe: consolida as informações de tempo de cada atividade programada e permite a avaliação da carga horária semanal de trabalho</t>
  </si>
  <si>
    <t>FONTE: Nota Técnica "Saúde da Mulher na Gestação, Parto e Puerpério", PLanificaSUS-2019</t>
  </si>
  <si>
    <t>A tabela " Parâmetros de REFERÊNCIA" apresenta os parâmetros para estimativa do número de gestantes sugeridos pela Nota Técnica "Saúde da Mulher na Gestação, Parto e Puerpério"</t>
  </si>
  <si>
    <t>Registrar o número de gestantes acompanhadas pela equipe de APS - número total e segundo o estrato de risco, na tabela "Pop. ACOMPANHADA".</t>
  </si>
  <si>
    <t>A planilha vai calcular o percentual atual de cobertura de acompanhamento da equipe na tabela "Cobertura ATUAL".</t>
  </si>
  <si>
    <t>Definir a  meta de cobertura, considerando a análise da cobertura atual. Tabela "META de Cobertura".</t>
  </si>
  <si>
    <t>IMPORTANTE: Considerando a prioridade dada à RAS Materno Infantil, devido às taxas de mortalidade materna e infantil, muitas vezes preocupantes, recomenda-se que a meta seja de 100% de acompanhamento para as gestantes que utilizam o SUS.</t>
  </si>
  <si>
    <r>
      <t xml:space="preserve">IMPORTANTE: Considera-se </t>
    </r>
    <r>
      <rPr>
        <b/>
        <u/>
        <sz val="11"/>
        <color indexed="8"/>
        <rFont val="Arial"/>
        <family val="2"/>
      </rPr>
      <t>população acompanhada</t>
    </r>
    <r>
      <rPr>
        <sz val="11"/>
        <color theme="1"/>
        <rFont val="Arial"/>
        <family val="2"/>
      </rPr>
      <t xml:space="preserve"> o número de usuários cadastrados e que efetivamente estão em acompanhamento pela equipe, por meio das atividades tais como: atendimentos individuais, grupos, atividades preventivas, monitoramento do plano de cuidados, etc.</t>
    </r>
  </si>
  <si>
    <t>A planilha vai calcular o número programado de gestantes, total (meta x número estimado de gestantes) e por estrato de risco, de acordo com o parâmetro definido para a gestante de Risco Habitual (RH) e Alto Risco (AR), a serem acompanhadas pela equipe - Tabela "Número de Gestantes PROGRAMADAS".</t>
  </si>
  <si>
    <t>Número de Gestantes PROGRAMADAS</t>
  </si>
  <si>
    <t xml:space="preserve">Fonte: LIACC Santo Antônio do Monte. CONASS. 2010 </t>
  </si>
  <si>
    <t>Número de Crianças PROGRAMADAS</t>
  </si>
  <si>
    <t>A tabela " Parâmetros de REFERÊNCIA" apresenta os parâmetros para estimativa do número de crianças de acordo com a estratificação de risco.</t>
  </si>
  <si>
    <t>A planilha vai aplicar os parâmetros definidos e calcular o número estimado de crianças, por idade e por estrato de risco, na tabela "Pop. ESTIMADA"</t>
  </si>
  <si>
    <t>Registrar o número de crianças acompanhadas,segundo a faixa etária, pela equipe de APS na tabela "Pop. ACOMPANHADA" .</t>
  </si>
  <si>
    <t>Definir a meta de cobertura, considerando a análise da cobertura atual.Tabela: "META de Cobertura".</t>
  </si>
  <si>
    <t>IMPORTANTE: Considerando a prioridade dada à RAS Materno Infantil, devido às taxas de mortalidade materna e infantil, muitas vezes preocupantes, recomenda-se que a meta seja de 100% de acompanhamento para as crianças que utilizam o SUS.</t>
  </si>
  <si>
    <t>A planilha vai calcular o número programado de crianças, total (meta x número estimado de crianças) e por estrato de risco a serem acompanhadas, pela equipe - Tabela "Número de Crianças PROGRAMADAS".</t>
  </si>
  <si>
    <t>Número de Usuários</t>
  </si>
  <si>
    <t>A equipe deve discutir as referências citadas e definir os parâmetros a serem utilizados para a programação, registrando-os nos campos específicos (em cor azul) na tabela "Número de Usuários - DEFINIÇÃO dos Parâmetros".</t>
  </si>
  <si>
    <t>A equipe deve discutir as referências apresentadas e definir os parâmetros a serem utilizados para a programação, registrando-os nos campos específicos (em cor azul) na tabela "DEFINIÇÃO dos Parâmetros".</t>
  </si>
  <si>
    <t>A planilha vai resgatar da pactuação o número estimado de diabéticos. Tabela "População ESTIMADA".</t>
  </si>
  <si>
    <t>Registrar o número de diabéticos acompanhados pela equipe de APS na tabela: "Cobertura no acompanhamento dos DIABÉTICOS", coluna "Diabéticos ACOMPANHADOS"  .</t>
  </si>
  <si>
    <t>IMPORTANTE: Considera-se população acompanhada o número de usuários cadastrados e que efetivamente estão em acompanhamento pela equipe, por meio das atividades tais como: atendimentos individuais, grupos, atividades preventivas, monitoramento do plano de cuidados, etc.</t>
  </si>
  <si>
    <t>Cobertura ATUAL</t>
  </si>
  <si>
    <t>A planilha vai calcular o percentual atual de cobertura de acompanhamento da equipe na coluna "Cobertura ATUAL" .</t>
  </si>
  <si>
    <t>Definir a meta de cobertura, considerando a análise da cobertura atual - Tabela META de Cobertura"</t>
  </si>
  <si>
    <t>Número de Diabéticos PROGRAMADOS</t>
  </si>
  <si>
    <t>A planilha vai calcular o número programado de diabéticos, total (meta x número estimado) e por estrato de risco a serem acompanhados pela equipe - tabela: "Número de Diabéticos PROGRAMADOS".</t>
  </si>
  <si>
    <t>PARÂMETROS DE REFERÊNCIA PARA ESTRATOS DE RISCO - HIPERTENSÃO</t>
  </si>
  <si>
    <t>A planilha vai aplicar os parâmetros definidos e calcular o número estimado de hipertensos, total e por estrato de risco.</t>
  </si>
  <si>
    <t>A planilha vai resgatar da pactuação o número estimado de hipertensos. Tabela "População ESTIMADA".</t>
  </si>
  <si>
    <t>Registrar o número de hipertensos acompanhados pela equipe de APS na tabela: "Cobertura no acompanhamento dos HIPERTENSOS", coluna "Hipertensos ACOMPANHADOS"  .</t>
  </si>
  <si>
    <t>Cobertura no acompanhamento dos HIPERTENSOS</t>
  </si>
  <si>
    <t>Número de Hipertensos PROGRAMADOS</t>
  </si>
  <si>
    <t>A equipe deve discutir as referências citadas e definir os parâmetros a serem utilizados para a programação, registrando-os nos campos específicos (em cor azul) na tabela "DEFINIÇÃO dos Parâmetros".</t>
  </si>
  <si>
    <t xml:space="preserve">A tabela "Número de Usuários - Parâmetros de REFERÊNCIA" apresenta os parâmetros para estimativa do número de diabéticos sugerido pela Nota Técnica "Saúde da Pessoa com Diabetes Mellitus e Hipertensão Arterial Sistêmica" PlanificaSUS. </t>
  </si>
  <si>
    <t>A tabela "PARÂMETROS DE REFERÊNCIA PARA ESTRATOS DE RISCO - DIABETES" apresenta os parâmtros para estimativa do percentual de diabéticos para cada estrato de riscosugeridos pela Nota Técnica "Saúde da Pessoa com Diabetes Mellitus e Hipertensão Arterial Sistêmica" PlanificaSUS.</t>
  </si>
  <si>
    <t>A tabela "Número de Usuários - Parâmetros de REFERÊNCIA" apresenta os parâmetros para estimativa do número de hipertensos sugeridos pela Nota Técnica "Saúde da Pessoa com Diabetes Mellitus e Hipertensão Arterial Sistêmica" PlanificaSUS</t>
  </si>
  <si>
    <t>A tabela "PARÂMETROS DE REFERÊNCIA PARA ESTRATOS DE RISCO - HIPERTENSÃO" apresenta os parâmetros para estimativa do percentual de hipertensos para cada estrato de risco sugeridos pela Nota Técnica "Saúde da Pessoa com Diabetes Mellitus e Hipertensão Arterial Sistêmica" PlanificaSUS.</t>
  </si>
  <si>
    <t>Nota Técnica de Saúde da Pessoa Idosa - PlanificaSUS - 2019</t>
  </si>
  <si>
    <t>A tabela "Parâmetros de REFERÊNCIA" apresenta os parâmetros para estimativa do número de idosos de acordo com a estratificação de risco sugeridos pela Nota Técnica de Saúde da Pessoa Idosa - PlanificaSUS - 2019.</t>
  </si>
  <si>
    <t>A planilha vai aplicar os parâmetros definidos e calcular o número estimado de idosos, total e por estrato de risco na tabela Pop. ESTIMADA.</t>
  </si>
  <si>
    <t>A equipe deve lançar o número de usuários acompanhados nas células em azul da tabela Pop. ACOMPANHADA.</t>
  </si>
  <si>
    <t xml:space="preserve">IMPORTANTE: Considera-se população acompanhada o número de usuários cadastrados e que efetivamente estão em acompanhamento pela equipe, por meio das atividades tais como: atendimentos individuais, grupos, atividades preventivas, monitoramento do plano de cuidados, etc.	</t>
  </si>
  <si>
    <t>A planilha vai calcular o percentual de cobertura de acompanhamento pela equipe - tabela "Cobertura ATUAL".</t>
  </si>
  <si>
    <t>Definir a meta de cobertura, considerando a análise da cobertura atual. Tabela "META de Cobertura".</t>
  </si>
  <si>
    <t>Número de Idosos PROGRAMADOS</t>
  </si>
  <si>
    <t>A planilha vai calcular o número programado de idosos, total (meta x número estimado de idosos) e por estrato de risco a serem acompanhados pela equipe. Tabela "Número de Idosos PROGRAMADOS".</t>
  </si>
  <si>
    <t>A tabela "Parâmetros de REFERÊNCIA" apresenta os parâmetros para estimativa do número de mulheres de acordo com as ações para detecção precoce do câncer de colo do útero e de mama.</t>
  </si>
  <si>
    <r>
      <t xml:space="preserve">Dimensionamento da necessidade de saúde expressa como número estimado de </t>
    </r>
    <r>
      <rPr>
        <u/>
        <sz val="11"/>
        <color indexed="8"/>
        <rFont val="Arial"/>
        <family val="2"/>
      </rPr>
      <t>mulheres</t>
    </r>
    <r>
      <rPr>
        <sz val="11"/>
        <color theme="1"/>
        <rFont val="Arial"/>
        <family val="2"/>
      </rPr>
      <t>.</t>
    </r>
  </si>
  <si>
    <t>A equipe deve lançar o número de usuárias acompanhadas nas células em azul da tabela "Pop. ACOMPANHADA".</t>
  </si>
  <si>
    <t>A planilha vai aplicar os parâmetros definidos e calcular o número estimado de mulheres, segundo as ações estabelecidas, na tabela "Pop. ESTIMADA".</t>
  </si>
  <si>
    <t>A planilha vai calcular o percentual atual de cobertura de acompanhamento pela equipe na tabela "Cobertura ATUAL".</t>
  </si>
  <si>
    <t>Definir a meta de cobertura, considerando a análise da cobertura atual - tabela "META de Cobertura".</t>
  </si>
  <si>
    <t>Número de Mulheres PROGRAMADAS</t>
  </si>
  <si>
    <t>A planilha vai calcular o número programado de mulheres a serem acompanhadas pela equipe - tabela "Número de Mulheres PROGRAMADAS".</t>
  </si>
  <si>
    <t xml:space="preserve">Parâmetros de REFERÊNCIA </t>
  </si>
  <si>
    <t>PARÂMETROS DE REFERÊNCIA PARA ESTRATOS DE RISCO - SAÚDE MENTAL</t>
  </si>
  <si>
    <t>A tabela "Número de Usuários - Parâmetros de REFERÊNCIA" apresenta os parâmetros para estimativa do número de usuários para acompanhamento de transtornos mentais.</t>
  </si>
  <si>
    <t>A tabela "PARÂMETROS DE REFERÊNCIA PARA ESTRATOS DE RISCO - SAÚDE MENTAL" apresenta os parâmetros para estimativa do percentual de usuários para cada estrato de risco.</t>
  </si>
  <si>
    <t>A planilha vai aplicar os parâmetros definidos e calcular o número estimado de usuários, total e por estrato de risco - tabela "População ESTIMADA".</t>
  </si>
  <si>
    <t>A planilha vai resgatar da pactuação o número estimado de usuários. Tabela "População ESTIMADA".</t>
  </si>
  <si>
    <t>Registrar o número de usuários acompanhados pela equipe de APS na tabela: "Cobertura no acompanhamento - SAÚDE MENTAL", coluna "Usuários ACOMPANHADOS"  .</t>
  </si>
  <si>
    <t>Usuários ACOMPANHADOS</t>
  </si>
  <si>
    <t>3.23</t>
  </si>
  <si>
    <t>3.24</t>
  </si>
  <si>
    <t>Número de usuários PROGRAMADOS</t>
  </si>
  <si>
    <t>A planilha vai calcular o número programado de hipertensos, total (meta x número estimado) e por estrato de risco a serem acompanhados pela equipe - tabela: "Número de Hipertensos PROGRAMADOS".</t>
  </si>
  <si>
    <t>A planilha vai calcular o número programado de usuários, total (meta x número estimado) e por estrato de risco a serem acompanhados pela equipe - tabela: "Número de Usuários PROGRAMADOS".</t>
  </si>
  <si>
    <t xml:space="preserve"> - FONTE: VIGITEL 2018</t>
  </si>
  <si>
    <t>A tabela "Parâmetros de REFERÊNCIA" apresenta os parâmetros para estimativa do número de usuários de acordo com os fatores de risco e as faixas etárias.</t>
  </si>
  <si>
    <t>Todas as mulheres com idade entre 10 e 49 anos   (Fonte: Ministério da Saúde).</t>
  </si>
  <si>
    <t>A planilha vai aplicar os parâmetros definidos e calcular o número estimado de usuáriospara cada fator de risco na tabela "População ESTIMADA"</t>
  </si>
  <si>
    <t>A planilha vai resgatar da pactuação acima o número estimado de usuários que possuem fatores de risco modificáveis. Para maior facilidade os fatores de risco serão agrupados por similaridade, por exemplo: sobrepeso e obesidade - tabela "Cobertura no acompanhamento  - AÇÕES DE PREVENÇÃO", coluna "Usuários ESTIMADOS".</t>
  </si>
  <si>
    <t>A equipe deve lançar o número de usuários acompanhados nas células em azul - coluna "Usuários ACOMPANHADOS".</t>
  </si>
  <si>
    <t>A planilha vai calcular o percentual atual de cobertura de acompanhamento pela equipe - coluna "Cobertura ATUAL".</t>
  </si>
  <si>
    <t>Número de Usuários PROGRAMADOS para AÇÕES DE PREVENÇÃO</t>
  </si>
  <si>
    <t>A planilha vai calcular o número programado de usuários a serem acompanhadas pela equipe e registrar na tabela "Número de Usuários PROGRAMADOS para AÇÕES DE PREVENÇÃO".</t>
  </si>
  <si>
    <t>3.25</t>
  </si>
  <si>
    <t>3.26</t>
  </si>
  <si>
    <t>3.27</t>
  </si>
  <si>
    <t>A continuidade do cuidado nos outros pontos de atenção da RAS, ambulatório de pré-natal de alto risco e maternidades de risco habitual e alto risco, deve ser ordenada pela APS. Isso implica em uma programação conjunta, a partir da necessidade identificada pelas equipes da APS: o número de gestantes de Risco Habitual (RH) e Alto Risco (AR) programadas deve ser o ponto de partida para a programação nos outros pontos de atenção.</t>
  </si>
  <si>
    <t>Vale salientar que os parâmetros definidos se referem a um primeiro momento de programação anual, servindo para o dimensionamento da capacidade operacional dos outros pontos de atenção. Na sequência, a estratificação de risco gestacional atualizada a cada atendimento do pré-natal permitirá o conhecimento mais exato do número de gestantes RH ou AR, informação que deve ser periodicamente compartilhada com as equipes da Atenção Abulatorial Especializada (AAE) e Atenção Hospitalar (AH), permitindo os ajustes na organização dos processos nesses pontos de atenção.</t>
  </si>
  <si>
    <t>Os exames devem ser solicitados na APS e o resultado compartilhado com a equipe especializada no caso de diabéticos de Alto Risco (AR) e Muito Alto Risco (MAR)</t>
  </si>
  <si>
    <t>OBSERVAÇÃO: recomenda-se que cada família receba, pelo menos, uma visita domiciliar por mês pelo ACS.</t>
  </si>
  <si>
    <t>A planilha irá consolidar o número de horas necessárias para todas as atividades programadas e mostrar o tempo que pode ser destinado para a atenção à demanda espontânea.</t>
  </si>
  <si>
    <r>
      <rPr>
        <u/>
        <sz val="11"/>
        <color indexed="8"/>
        <rFont val="Calibri"/>
        <family val="2"/>
      </rPr>
      <t>Aba</t>
    </r>
    <r>
      <rPr>
        <sz val="11"/>
        <color theme="1"/>
        <rFont val="Arial"/>
        <family val="2"/>
      </rPr>
      <t>: Ap.Diag.</t>
    </r>
  </si>
  <si>
    <t>Ap.Diag.</t>
  </si>
  <si>
    <t>Dimensionar o número de exames de Apoio Diagnóstico necessários para atender às populações programadas no período de programação.</t>
  </si>
  <si>
    <t>A planilha irá resgatar, a partir dos parâmetros, metas e ações pactuados até aqui, o quantitativo de exames de Apoio Diagnóstico programados para cuidado das subpopulações priorizadas. Caberá à coordenação municipal realizar o consolidado de todas as equipes de APS para obter o quantitativo esperado para o município e se organizar para que os exames sejam disponibilizados segundo a necessidade do cuidado.</t>
  </si>
  <si>
    <t>Número estimado de gestantes de risco habitual e intermediário</t>
  </si>
  <si>
    <t>RISCO HABITUAL e INTERMEDIÁRIO</t>
  </si>
  <si>
    <t>do total de gestantes são de Risco Habitual (RH) e Intermediário (RI)</t>
  </si>
  <si>
    <t>do total de gestantes são de Alto Risco (AR)</t>
  </si>
  <si>
    <r>
      <rPr>
        <u/>
        <sz val="11"/>
        <color indexed="8"/>
        <rFont val="Calibri"/>
        <family val="2"/>
      </rPr>
      <t>Obs.:</t>
    </r>
    <r>
      <rPr>
        <sz val="11"/>
        <color indexed="8"/>
        <rFont val="Calibri"/>
        <family val="2"/>
      </rPr>
      <t xml:space="preserve"> onde não for conhecido o número de Nascidos Vivos, considerar, para efeito de programação, o total de crianças de 0 a 11 meses.</t>
    </r>
  </si>
  <si>
    <t>Mínimo de 5 consultas alternadas entre o enfermeiro e médico (A Nota Técnica recomenda até 15 atendimentos no total: 3 no 1º e no 2º trimestres e 9 no 3º trimestre ate a 41ª semana)</t>
  </si>
  <si>
    <t>Mínimo de 3 participações em atividades de grupo, preferencialmente utilizando tecnologias voltadas para o fortalecimento do autocuidado</t>
  </si>
  <si>
    <t>consulta do enfermeiro para puerpério</t>
  </si>
  <si>
    <t>Alto Risco (AR)</t>
  </si>
  <si>
    <t>R. Habitual (RH)</t>
  </si>
  <si>
    <t>PARÂMETROS PARA A PROGRAMAÇÃO (Por Criança)</t>
  </si>
  <si>
    <t>PARÂMETROS PARA A PROGRAMAÇÃO (Por Gestante)</t>
  </si>
  <si>
    <t>das gestantes de alto risco com cuidado compartilhado para o pré-natal de alto risco</t>
  </si>
  <si>
    <t>das crianças de alto risco com cuidado compartilhado com o ambulatório de alto risco</t>
  </si>
  <si>
    <t>100% das gestantes de alto risco tem o cuidado compartilhado para o pré-natal de alto risco</t>
  </si>
  <si>
    <t>100% das crianças de alto risco tem o cuidado compartilhado com o ambulatório de alto risco</t>
  </si>
  <si>
    <t>Mínimo de 4 participações em atividades de grupo, preferencialmente utilizando tecnologias voltadas para o fortalecimento do cuidado</t>
  </si>
  <si>
    <t>Mínimo de 2 participações em atividades de grupo, preferencialmente utilizando tecnologias voltadas para o fortalecimento do cuidado.</t>
  </si>
  <si>
    <t>2 consultas anuais subsequentes, alternadas entre médico e enfermeiro para diabéticos de Risco Baixo e Intermediário</t>
  </si>
  <si>
    <t xml:space="preserve"> 3 participações em atividades de grupo, preferencialmente utilizando tecnologias voltadas para o fortalecimento do autocuidado</t>
  </si>
  <si>
    <t>Exames laboratoriais realizados  de acordo com o elenco definido na diretriz clínica para 100% do diabéticos</t>
  </si>
  <si>
    <t>Baixo Risco (BR)</t>
  </si>
  <si>
    <t>Risco Intermediário (RI)</t>
  </si>
  <si>
    <t>Muito Ato Risco (MAR)</t>
  </si>
  <si>
    <t>MUITO ALTO RISCO (MAR)</t>
  </si>
  <si>
    <t>ALTO RISCO (AR)</t>
  </si>
  <si>
    <t>RISCO INTERMEDIÁRIO (RI)</t>
  </si>
  <si>
    <t>BAIXO RISCO (BR)</t>
  </si>
  <si>
    <t>PARÂMETROS PARA A PROGRAMAÇÃO (por usuário)</t>
  </si>
  <si>
    <t>2 consultas anuais subsequentes, alternadas entre médico e enfermeiro para hipertenso de risco Habitual e Intermediário</t>
  </si>
  <si>
    <t>2 participações em atividades de grupo, preferencialmente utilizando tecnologias voltadas para o fortalecimento do autocuidado</t>
  </si>
  <si>
    <t>100% dos hipertensos de alto risco compartilhados com a AAE</t>
  </si>
  <si>
    <t>Avaliação do risco sociofamiliar de 100% dos idosos</t>
  </si>
  <si>
    <t>de avaliação do risco sociofamiliar</t>
  </si>
  <si>
    <t>Colesterol Total</t>
  </si>
  <si>
    <t>Colesterol Frações</t>
  </si>
  <si>
    <t>PARÂMETROS PARA A PROGRAMAÇÃO (por usuária)</t>
  </si>
  <si>
    <t>Um atendimento clínico de retorno para devolução dos exames alterados e novos encaminhamentos</t>
  </si>
  <si>
    <t>Número de ações de prevenção com cada grupo de usuários fumantes no período programado</t>
  </si>
  <si>
    <t>Número de ações de prevenção com cada grupo de usuários com sobrepeso e obesidade no período programado</t>
  </si>
  <si>
    <t>Número de ações de prevenção com cada grupo de usuários com atividade física insuficiente ou inexistente no período programado.</t>
  </si>
  <si>
    <t>Número de ações de prevenção com cada grupo de usuárias em idade fértil no período programado.</t>
  </si>
  <si>
    <t>Número de ações de prevenção com cada grupo de usuários com consumo de bebidas alcoólicas no período programado.</t>
  </si>
  <si>
    <t>15 a 19 anos</t>
  </si>
  <si>
    <t>20 a 59 anos</t>
  </si>
  <si>
    <t>Puericultura
0 - 1ano e 11meses</t>
  </si>
  <si>
    <t>Crianças de 2 anos - 9 anos e 11 meses</t>
  </si>
  <si>
    <t>ADULTOS 
(20 a 59 anos)</t>
  </si>
  <si>
    <t>CA mamaHipertensa</t>
  </si>
  <si>
    <t>CA mama Dia</t>
  </si>
  <si>
    <t>SM Hipertensos</t>
  </si>
  <si>
    <t>SM Diabéticos</t>
  </si>
  <si>
    <t>PROFISSIONAL</t>
  </si>
  <si>
    <t>ATIVIDADE PROGRAMADA</t>
  </si>
  <si>
    <t>ATIVIDADES
POR ANO</t>
  </si>
  <si>
    <t>ATIVIDADES
POR SEMANA</t>
  </si>
  <si>
    <t>CONDIÇÕES CRÔNICAS PRIORITÁRIAS</t>
  </si>
  <si>
    <t>1ª consulta</t>
  </si>
  <si>
    <t>Consulta subsequente</t>
  </si>
  <si>
    <t>HORAS POR SEMANA</t>
  </si>
  <si>
    <t>Consulta</t>
  </si>
  <si>
    <t>ATIVIDADE ADMINISTRATIVA</t>
  </si>
  <si>
    <t>Visita domiciliar</t>
  </si>
  <si>
    <r>
      <t xml:space="preserve">DURAÇÃO DA ATIVIDADE
</t>
    </r>
    <r>
      <rPr>
        <sz val="8"/>
        <rFont val="Calibri"/>
        <family val="2"/>
      </rPr>
      <t>(em minutos)</t>
    </r>
  </si>
  <si>
    <r>
      <t xml:space="preserve">TEMPO TOTAL A SER RESERVADO NA AGENDA SEMANAL
</t>
    </r>
    <r>
      <rPr>
        <sz val="8"/>
        <rFont val="Calibri"/>
        <family val="2"/>
      </rPr>
      <t>(em minutos)</t>
    </r>
  </si>
  <si>
    <r>
      <t xml:space="preserve">TEMPO TOTAL A SER RESERVADO NA AGENDA SEMANAL
</t>
    </r>
    <r>
      <rPr>
        <sz val="8"/>
        <rFont val="Calibri"/>
        <family val="2"/>
      </rPr>
      <t>(em horas)</t>
    </r>
  </si>
  <si>
    <r>
      <t xml:space="preserve">DIABÉTICO
</t>
    </r>
    <r>
      <rPr>
        <sz val="8"/>
        <rFont val="Calibri"/>
        <family val="2"/>
      </rPr>
      <t>(não hipertensos)</t>
    </r>
  </si>
  <si>
    <t>CRIANÇA - 1°  e 2º anos</t>
  </si>
  <si>
    <t>CRIANÇA - anos subsequentes</t>
  </si>
  <si>
    <t>Avaliação do pé diabético</t>
  </si>
  <si>
    <t>FAMÍLIAS CADASTRADAS</t>
  </si>
  <si>
    <t>Outros Profissionais de Nível Superior (Caso não existam, dividir a carga horária entre os profissionais acima)</t>
  </si>
  <si>
    <t>Grupos Operativos para Ações de Prevenção junto a Usuários com Fatores de Risco Proximais</t>
  </si>
  <si>
    <t>CONSTRUÇÃO DA AGENDA SEMANAL DA EQUIPE</t>
  </si>
  <si>
    <t xml:space="preserve">Passo 3: CONSTRUÇÃO DA AGENDA DA EQUIPE </t>
  </si>
  <si>
    <r>
      <rPr>
        <u/>
        <sz val="11"/>
        <color indexed="8"/>
        <rFont val="Calibri"/>
        <family val="2"/>
      </rPr>
      <t>Aba</t>
    </r>
    <r>
      <rPr>
        <sz val="11"/>
        <color theme="1"/>
        <rFont val="Arial"/>
        <family val="2"/>
      </rPr>
      <t>: Agenda</t>
    </r>
  </si>
  <si>
    <t>Agenda</t>
  </si>
  <si>
    <t>Dimensionar o número de atividades semanais programadas para cada subppopulação prioritária e para as demais atividades</t>
  </si>
  <si>
    <t>Passo 4: PROGRAMAÇÃO DA ATENÇÃO AMBULATORIAL ESPECIALIZADA</t>
  </si>
  <si>
    <t>Passo 5: PROGRAMAÇÃO DOS EXAMES DE APOIO DIAGNÓSTICO</t>
  </si>
  <si>
    <t>A planilha irá resgatar, para cada profissional de saúde, o consolidado das atividades programadas para cada subpopulação prioritária, bem como a duração média de cada atividade e o número de atividades por ano e por semana.</t>
  </si>
  <si>
    <t>As atividades de ações coletivas de prevenção junto a usuários com fatores de risco proximais não foram vinculadas automaticamente a nenhum profissional da equipe, podendo ser atribuidas a outros profissionais da equipe multidiscipliar, se houver, ou distribuídas entre os membros da equipe mínima.</t>
  </si>
  <si>
    <t xml:space="preserve">  Versão 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</si>
</sst>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R$ &quot;* #,##0.00_);_(&quot;R$ &quot;* \(#,##0.00\);_(&quot;R$ &quot;* &quot;-&quot;??_);_(@_)"/>
    <numFmt numFmtId="166" formatCode="0.0%"/>
    <numFmt numFmtId="167" formatCode="0.0"/>
    <numFmt numFmtId="168" formatCode="#,##0.0"/>
    <numFmt numFmtId="169" formatCode="#,##0\ ;&quot; (&quot;#,##0\);&quot; -&quot;#\ ;@\ "/>
    <numFmt numFmtId="170" formatCode="#,##0_ ;\-#,##0\ "/>
  </numFmts>
  <fonts count="91" x14ac:knownFonts="1">
    <font>
      <sz val="11"/>
      <color theme="1"/>
      <name val="Arial"/>
      <family val="2"/>
    </font>
    <font>
      <sz val="11"/>
      <color indexed="8"/>
      <name val="Calibri"/>
      <family val="2"/>
    </font>
    <font>
      <b/>
      <sz val="10"/>
      <name val="Arial"/>
      <family val="2"/>
    </font>
    <font>
      <sz val="9"/>
      <name val="Verdana"/>
      <family val="2"/>
    </font>
    <font>
      <sz val="9"/>
      <color indexed="8"/>
      <name val="Arial"/>
      <family val="2"/>
    </font>
    <font>
      <b/>
      <sz val="14"/>
      <name val="Arial"/>
      <family val="2"/>
    </font>
    <font>
      <sz val="10"/>
      <name val="Tahoma"/>
      <family val="2"/>
    </font>
    <font>
      <sz val="12"/>
      <name val="Arial"/>
      <family val="2"/>
    </font>
    <font>
      <b/>
      <sz val="12"/>
      <name val="Arial"/>
      <family val="2"/>
    </font>
    <font>
      <b/>
      <sz val="13"/>
      <name val="Arial"/>
      <family val="2"/>
    </font>
    <font>
      <b/>
      <sz val="12"/>
      <color indexed="12"/>
      <name val="Arial"/>
      <family val="2"/>
    </font>
    <font>
      <b/>
      <sz val="8"/>
      <name val="Arial"/>
      <family val="2"/>
    </font>
    <font>
      <sz val="8"/>
      <name val="Arial"/>
      <family val="2"/>
    </font>
    <font>
      <b/>
      <sz val="10"/>
      <color indexed="10"/>
      <name val="Arial"/>
      <family val="2"/>
    </font>
    <font>
      <b/>
      <sz val="9"/>
      <color indexed="8"/>
      <name val="Arial"/>
      <family val="2"/>
    </font>
    <font>
      <sz val="9"/>
      <name val="Arial"/>
      <family val="2"/>
    </font>
    <font>
      <b/>
      <sz val="9"/>
      <name val="Arial"/>
      <family val="2"/>
    </font>
    <font>
      <sz val="6"/>
      <name val="Arial"/>
      <family val="2"/>
    </font>
    <font>
      <sz val="10"/>
      <name val="Arial"/>
      <family val="2"/>
    </font>
    <font>
      <sz val="11"/>
      <name val="Arial"/>
      <family val="2"/>
    </font>
    <font>
      <i/>
      <sz val="9"/>
      <name val="Arial"/>
      <family val="2"/>
    </font>
    <font>
      <vertAlign val="superscript"/>
      <sz val="11"/>
      <color indexed="8"/>
      <name val="Courier New"/>
      <family val="3"/>
    </font>
    <font>
      <u/>
      <sz val="11"/>
      <color indexed="8"/>
      <name val="Calibri"/>
      <family val="2"/>
    </font>
    <font>
      <vertAlign val="superscript"/>
      <sz val="10"/>
      <color indexed="8"/>
      <name val="Calibri"/>
      <family val="2"/>
    </font>
    <font>
      <vertAlign val="superscript"/>
      <sz val="11"/>
      <color indexed="8"/>
      <name val="Calibri"/>
      <family val="2"/>
    </font>
    <font>
      <sz val="11"/>
      <color indexed="8"/>
      <name val="Arial"/>
      <family val="2"/>
    </font>
    <font>
      <sz val="10"/>
      <color indexed="8"/>
      <name val="Calibri"/>
      <family val="2"/>
    </font>
    <font>
      <b/>
      <sz val="11"/>
      <color indexed="8"/>
      <name val="Arial"/>
      <family val="2"/>
    </font>
    <font>
      <u/>
      <sz val="11"/>
      <color indexed="8"/>
      <name val="Arial"/>
      <family val="2"/>
    </font>
    <font>
      <b/>
      <sz val="12"/>
      <color indexed="53"/>
      <name val="Calibri"/>
      <family val="2"/>
    </font>
    <font>
      <u/>
      <sz val="10"/>
      <color indexed="8"/>
      <name val="Calibri"/>
      <family val="2"/>
    </font>
    <font>
      <b/>
      <sz val="12"/>
      <color indexed="19"/>
      <name val="Calibri"/>
      <family val="2"/>
    </font>
    <font>
      <sz val="8"/>
      <name val="Calibri"/>
      <family val="2"/>
    </font>
    <font>
      <b/>
      <sz val="11"/>
      <color indexed="8"/>
      <name val="Calibri"/>
      <family val="2"/>
    </font>
    <font>
      <vertAlign val="superscript"/>
      <sz val="9"/>
      <name val="Calibri"/>
      <family val="2"/>
    </font>
    <font>
      <vertAlign val="superscript"/>
      <sz val="12"/>
      <name val="Calibri"/>
      <family val="2"/>
    </font>
    <font>
      <sz val="9"/>
      <color indexed="81"/>
      <name val="Segoe UI"/>
      <family val="2"/>
    </font>
    <font>
      <b/>
      <sz val="9"/>
      <color indexed="81"/>
      <name val="Segoe UI"/>
      <family val="2"/>
    </font>
    <font>
      <sz val="10"/>
      <name val="Calibri"/>
      <family val="2"/>
    </font>
    <font>
      <b/>
      <sz val="10"/>
      <name val="Calibri"/>
      <family val="2"/>
    </font>
    <font>
      <b/>
      <sz val="16"/>
      <name val="Calibri"/>
      <family val="2"/>
    </font>
    <font>
      <vertAlign val="superscript"/>
      <sz val="10"/>
      <name val="Calibri"/>
      <family val="2"/>
    </font>
    <font>
      <sz val="8"/>
      <color indexed="8"/>
      <name val="Calibri"/>
      <family val="2"/>
    </font>
    <font>
      <b/>
      <u/>
      <sz val="11"/>
      <color indexed="8"/>
      <name val="Arial"/>
      <family val="2"/>
    </font>
    <font>
      <sz val="11"/>
      <color theme="1"/>
      <name val="Arial"/>
      <family val="2"/>
    </font>
    <font>
      <sz val="11"/>
      <color theme="1"/>
      <name val="Calibri"/>
      <family val="2"/>
      <scheme val="minor"/>
    </font>
    <font>
      <u/>
      <sz val="11"/>
      <color theme="10"/>
      <name val="Arial"/>
      <family val="2"/>
    </font>
    <font>
      <sz val="11"/>
      <color rgb="FFFF0000"/>
      <name val="Calibri"/>
      <family val="2"/>
      <scheme val="minor"/>
    </font>
    <font>
      <b/>
      <sz val="11"/>
      <color theme="1"/>
      <name val="Calibri"/>
      <family val="2"/>
      <scheme val="minor"/>
    </font>
    <font>
      <sz val="9"/>
      <color theme="1"/>
      <name val="Arial"/>
      <family val="2"/>
    </font>
    <font>
      <sz val="10"/>
      <color theme="1"/>
      <name val="Arial"/>
      <family val="2"/>
    </font>
    <font>
      <b/>
      <sz val="10"/>
      <color theme="1"/>
      <name val="Arial"/>
      <family val="2"/>
    </font>
    <font>
      <sz val="10"/>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6"/>
      <color theme="5" tint="-0.249977111117893"/>
      <name val="Calibri"/>
      <family val="2"/>
      <scheme val="minor"/>
    </font>
    <font>
      <sz val="11"/>
      <color rgb="FFFF0000"/>
      <name val="Arial"/>
      <family val="2"/>
    </font>
    <font>
      <b/>
      <sz val="11"/>
      <color theme="1"/>
      <name val="Arial"/>
      <family val="2"/>
    </font>
    <font>
      <u/>
      <sz val="10"/>
      <color theme="10"/>
      <name val="Calibri"/>
      <family val="2"/>
      <scheme val="minor"/>
    </font>
    <font>
      <b/>
      <sz val="12"/>
      <color theme="5" tint="-0.249977111117893"/>
      <name val="Calibri"/>
      <family val="2"/>
      <scheme val="minor"/>
    </font>
    <font>
      <sz val="10"/>
      <color rgb="FFE20000"/>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b/>
      <sz val="10"/>
      <name val="Calibri"/>
      <family val="2"/>
      <scheme val="minor"/>
    </font>
    <font>
      <sz val="9"/>
      <name val="Calibri"/>
      <family val="2"/>
      <scheme val="minor"/>
    </font>
    <font>
      <sz val="8"/>
      <name val="Calibri"/>
      <family val="2"/>
      <scheme val="minor"/>
    </font>
    <font>
      <sz val="12"/>
      <name val="Calibri"/>
      <family val="2"/>
      <scheme val="minor"/>
    </font>
    <font>
      <sz val="12"/>
      <color rgb="FFFF0000"/>
      <name val="Calibri"/>
      <family val="2"/>
      <scheme val="minor"/>
    </font>
    <font>
      <b/>
      <sz val="20"/>
      <name val="Calibri"/>
      <family val="2"/>
      <scheme val="minor"/>
    </font>
    <font>
      <b/>
      <sz val="10"/>
      <color indexed="8"/>
      <name val="Calibri"/>
      <family val="2"/>
      <scheme val="minor"/>
    </font>
    <font>
      <sz val="10"/>
      <color indexed="8"/>
      <name val="Calibri"/>
      <family val="2"/>
      <scheme val="minor"/>
    </font>
    <font>
      <sz val="11"/>
      <color theme="1"/>
      <name val="Calibri"/>
      <family val="2"/>
    </font>
    <font>
      <b/>
      <sz val="16"/>
      <name val="Calibri"/>
      <family val="2"/>
      <scheme val="minor"/>
    </font>
    <font>
      <b/>
      <sz val="24"/>
      <color theme="8" tint="-0.499984740745262"/>
      <name val="Calibri"/>
      <family val="2"/>
      <scheme val="minor"/>
    </font>
    <font>
      <sz val="8"/>
      <color theme="1"/>
      <name val="Calibri"/>
      <family val="2"/>
      <scheme val="minor"/>
    </font>
    <font>
      <sz val="16"/>
      <color rgb="FFFF0000"/>
      <name val="Calibri"/>
      <family val="2"/>
      <scheme val="minor"/>
    </font>
    <font>
      <b/>
      <sz val="11"/>
      <color indexed="8"/>
      <name val="Calibri"/>
      <family val="2"/>
      <scheme val="minor"/>
    </font>
    <font>
      <sz val="11"/>
      <color indexed="8"/>
      <name val="Calibri"/>
      <family val="2"/>
      <scheme val="minor"/>
    </font>
    <font>
      <b/>
      <sz val="10"/>
      <color rgb="FFFF0000"/>
      <name val="Calibri"/>
      <family val="2"/>
      <scheme val="minor"/>
    </font>
    <font>
      <b/>
      <sz val="9"/>
      <name val="Calibri"/>
      <family val="2"/>
      <scheme val="minor"/>
    </font>
    <font>
      <sz val="11"/>
      <color rgb="FFE20000"/>
      <name val="Calibri"/>
      <family val="2"/>
      <scheme val="minor"/>
    </font>
    <font>
      <sz val="9"/>
      <color theme="1"/>
      <name val="Calibri"/>
      <family val="2"/>
      <scheme val="minor"/>
    </font>
    <font>
      <b/>
      <sz val="12"/>
      <name val="Calibri"/>
      <family val="2"/>
      <scheme val="minor"/>
    </font>
    <font>
      <b/>
      <sz val="18"/>
      <color theme="1"/>
      <name val="Calibri"/>
      <family val="2"/>
      <scheme val="minor"/>
    </font>
  </fonts>
  <fills count="20">
    <fill>
      <patternFill patternType="none"/>
    </fill>
    <fill>
      <patternFill patternType="gray125"/>
    </fill>
    <fill>
      <patternFill patternType="solid">
        <fgColor indexed="49"/>
        <bgColor indexed="64"/>
      </patternFill>
    </fill>
    <fill>
      <patternFill patternType="solid">
        <fgColor indexed="41"/>
        <bgColor indexed="64"/>
      </patternFill>
    </fill>
    <fill>
      <patternFill patternType="solid">
        <fgColor indexed="9"/>
        <bgColor indexed="64"/>
      </patternFill>
    </fill>
    <fill>
      <patternFill patternType="solid">
        <fgColor indexed="49"/>
        <bgColor indexed="40"/>
      </patternFill>
    </fill>
    <fill>
      <patternFill patternType="solid">
        <fgColor indexed="9"/>
        <bgColor indexed="26"/>
      </patternFill>
    </fill>
    <fill>
      <patternFill patternType="solid">
        <fgColor indexed="27"/>
        <bgColor indexed="41"/>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64">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medium">
        <color indexed="9"/>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9"/>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9"/>
      </left>
      <right/>
      <top style="medium">
        <color indexed="9"/>
      </top>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tint="0.59996337778862885"/>
      </left>
      <right/>
      <top style="thin">
        <color theme="3" tint="0.59996337778862885"/>
      </top>
      <bottom style="thin">
        <color theme="3" tint="0.59996337778862885"/>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style="thin">
        <color theme="3" tint="0.39997558519241921"/>
      </bottom>
      <diagonal/>
    </border>
    <border>
      <left/>
      <right style="thin">
        <color theme="3" tint="0.59996337778862885"/>
      </right>
      <top/>
      <bottom/>
      <diagonal/>
    </border>
    <border>
      <left/>
      <right style="thin">
        <color theme="3" tint="0.39997558519241921"/>
      </right>
      <top style="thin">
        <color theme="3" tint="0.39997558519241921"/>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style="thin">
        <color theme="3" tint="0.39997558519241921"/>
      </right>
      <top/>
      <bottom/>
      <diagonal/>
    </border>
    <border>
      <left style="thin">
        <color theme="3" tint="0.39997558519241921"/>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medium">
        <color theme="0"/>
      </top>
      <bottom/>
      <diagonal/>
    </border>
    <border>
      <left style="thin">
        <color theme="3" tint="0.39997558519241921"/>
      </left>
      <right/>
      <top/>
      <bottom/>
      <diagonal/>
    </border>
    <border>
      <left style="thick">
        <color theme="8" tint="-0.499984740745262"/>
      </left>
      <right/>
      <top/>
      <bottom/>
      <diagonal/>
    </border>
    <border>
      <left/>
      <right style="thin">
        <color indexed="64"/>
      </right>
      <top style="medium">
        <color theme="0"/>
      </top>
      <bottom/>
      <diagonal/>
    </border>
    <border>
      <left style="medium">
        <color theme="0"/>
      </left>
      <right/>
      <top/>
      <bottom style="thin">
        <color indexed="64"/>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3" tint="0.59996337778862885"/>
      </left>
      <right style="thin">
        <color theme="4" tint="0.39997558519241921"/>
      </right>
      <top style="thin">
        <color theme="4" tint="0.39997558519241921"/>
      </top>
      <bottom style="thin">
        <color theme="3" tint="0.59996337778862885"/>
      </bottom>
      <diagonal/>
    </border>
    <border>
      <left style="thin">
        <color theme="3" tint="0.59996337778862885"/>
      </left>
      <right style="thin">
        <color theme="4" tint="0.39997558519241921"/>
      </right>
      <top style="thin">
        <color theme="3" tint="0.59996337778862885"/>
      </top>
      <bottom style="thin">
        <color theme="3" tint="0.59996337778862885"/>
      </bottom>
      <diagonal/>
    </border>
    <border>
      <left style="thin">
        <color theme="3" tint="0.59996337778862885"/>
      </left>
      <right style="thin">
        <color theme="4" tint="0.39997558519241921"/>
      </right>
      <top style="thin">
        <color theme="3" tint="0.59996337778862885"/>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right/>
      <top style="thick">
        <color theme="8" tint="-0.499984740745262"/>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4" tint="0.59999389629810485"/>
      </left>
      <right/>
      <top style="thin">
        <color theme="4" tint="0.59999389629810485"/>
      </top>
      <bottom style="thin">
        <color theme="4" tint="0.599993896298104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bottom/>
      <diagonal/>
    </border>
    <border>
      <left/>
      <right/>
      <top style="thin">
        <color theme="4" tint="0.59999389629810485"/>
      </top>
      <bottom/>
      <diagonal/>
    </border>
    <border>
      <left style="thin">
        <color theme="3" tint="0.39997558519241921"/>
      </left>
      <right style="thin">
        <color theme="3" tint="0.39997558519241921"/>
      </right>
      <top/>
      <bottom style="thin">
        <color theme="3" tint="0.39997558519241921"/>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bottom style="thin">
        <color theme="3" tint="0.59996337778862885"/>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3" tint="0.59996337778862885"/>
      </bottom>
      <diagonal/>
    </border>
    <border>
      <left/>
      <right/>
      <top style="thin">
        <color theme="4" tint="0.39997558519241921"/>
      </top>
      <bottom style="thin">
        <color theme="3" tint="0.59996337778862885"/>
      </bottom>
      <diagonal/>
    </border>
    <border>
      <left style="thin">
        <color theme="4" tint="0.39997558519241921"/>
      </left>
      <right/>
      <top style="thin">
        <color theme="3" tint="0.59996337778862885"/>
      </top>
      <bottom style="thin">
        <color theme="3" tint="0.59996337778862885"/>
      </bottom>
      <diagonal/>
    </border>
    <border>
      <left style="thin">
        <color theme="4" tint="0.39997558519241921"/>
      </left>
      <right/>
      <top style="thin">
        <color theme="3" tint="0.59996337778862885"/>
      </top>
      <bottom style="thin">
        <color theme="4" tint="0.39997558519241921"/>
      </bottom>
      <diagonal/>
    </border>
    <border>
      <left/>
      <right/>
      <top style="thin">
        <color theme="3" tint="0.59996337778862885"/>
      </top>
      <bottom style="thin">
        <color theme="4" tint="0.39997558519241921"/>
      </bottom>
      <diagonal/>
    </border>
    <border>
      <left/>
      <right style="thin">
        <color theme="4" tint="0.39997558519241921"/>
      </right>
      <top style="thin">
        <color theme="4" tint="0.39997558519241921"/>
      </top>
      <bottom style="thin">
        <color theme="3" tint="0.59996337778862885"/>
      </bottom>
      <diagonal/>
    </border>
    <border>
      <left/>
      <right style="thin">
        <color theme="4" tint="0.39997558519241921"/>
      </right>
      <top style="thin">
        <color theme="3" tint="0.59996337778862885"/>
      </top>
      <bottom style="thin">
        <color theme="3" tint="0.59996337778862885"/>
      </bottom>
      <diagonal/>
    </border>
    <border>
      <left/>
      <right style="thin">
        <color theme="4" tint="0.39997558519241921"/>
      </right>
      <top style="thin">
        <color theme="3" tint="0.59996337778862885"/>
      </top>
      <bottom style="thin">
        <color theme="4" tint="0.39997558519241921"/>
      </bottom>
      <diagonal/>
    </border>
    <border>
      <left/>
      <right style="thin">
        <color theme="3" tint="0.39997558519241921"/>
      </right>
      <top style="thin">
        <color theme="3" tint="0.39997558519241921"/>
      </top>
      <bottom/>
      <diagonal/>
    </border>
    <border>
      <left style="thin">
        <color theme="4" tint="0.39997558519241921"/>
      </left>
      <right/>
      <top style="thin">
        <color theme="4" tint="0.39997558519241921"/>
      </top>
      <bottom style="thin">
        <color theme="3" tint="0.39997558519241921"/>
      </bottom>
      <diagonal/>
    </border>
    <border>
      <left/>
      <right style="thin">
        <color theme="4" tint="0.39997558519241921"/>
      </right>
      <top style="thin">
        <color theme="4" tint="0.39997558519241921"/>
      </top>
      <bottom style="thin">
        <color theme="3" tint="0.39997558519241921"/>
      </bottom>
      <diagonal/>
    </border>
    <border>
      <left style="thin">
        <color theme="4" tint="0.39997558519241921"/>
      </left>
      <right/>
      <top style="thin">
        <color theme="3" tint="0.39997558519241921"/>
      </top>
      <bottom style="thin">
        <color theme="3" tint="0.39997558519241921"/>
      </bottom>
      <diagonal/>
    </border>
    <border>
      <left/>
      <right style="thin">
        <color theme="4" tint="0.39997558519241921"/>
      </right>
      <top style="thin">
        <color theme="3" tint="0.39997558519241921"/>
      </top>
      <bottom style="thin">
        <color theme="3" tint="0.39997558519241921"/>
      </bottom>
      <diagonal/>
    </border>
    <border>
      <left style="thin">
        <color theme="4" tint="0.39997558519241921"/>
      </left>
      <right/>
      <top style="thin">
        <color theme="3" tint="0.39997558519241921"/>
      </top>
      <bottom style="thin">
        <color theme="4" tint="0.39997558519241921"/>
      </bottom>
      <diagonal/>
    </border>
    <border>
      <left/>
      <right style="thin">
        <color theme="4" tint="0.39997558519241921"/>
      </right>
      <top style="thin">
        <color theme="3"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right style="thin">
        <color theme="3" tint="0.59996337778862885"/>
      </right>
      <top style="thin">
        <color theme="4" tint="0.39997558519241921"/>
      </top>
      <bottom style="thin">
        <color theme="3" tint="0.59996337778862885"/>
      </bottom>
      <diagonal/>
    </border>
    <border>
      <left style="thin">
        <color theme="3" tint="0.59996337778862885"/>
      </left>
      <right/>
      <top style="thin">
        <color theme="4" tint="0.39997558519241921"/>
      </top>
      <bottom style="thin">
        <color theme="3" tint="0.59996337778862885"/>
      </bottom>
      <diagonal/>
    </border>
    <border>
      <left/>
      <right style="thin">
        <color theme="3" tint="0.59996337778862885"/>
      </right>
      <top style="thin">
        <color theme="3" tint="0.59996337778862885"/>
      </top>
      <bottom style="thin">
        <color theme="4" tint="0.39997558519241921"/>
      </bottom>
      <diagonal/>
    </border>
    <border>
      <left style="thin">
        <color theme="3" tint="0.59996337778862885"/>
      </left>
      <right/>
      <top style="thin">
        <color theme="3" tint="0.59996337778862885"/>
      </top>
      <bottom style="thin">
        <color theme="4" tint="0.39997558519241921"/>
      </bottom>
      <diagonal/>
    </border>
    <border>
      <left style="thin">
        <color theme="3" tint="0.39997558519241921"/>
      </left>
      <right/>
      <top style="thin">
        <color theme="4" tint="0.39997558519241921"/>
      </top>
      <bottom style="thin">
        <color theme="4" tint="0.39997558519241921"/>
      </bottom>
      <diagonal/>
    </border>
    <border>
      <left/>
      <right style="thin">
        <color theme="3" tint="0.39997558519241921"/>
      </right>
      <top style="thin">
        <color theme="4" tint="0.39997558519241921"/>
      </top>
      <bottom style="thin">
        <color theme="4" tint="0.39997558519241921"/>
      </bottom>
      <diagonal/>
    </border>
    <border>
      <left style="thin">
        <color theme="4" tint="0.39997558519241921"/>
      </left>
      <right/>
      <top style="thin">
        <color theme="3" tint="0.39997558519241921"/>
      </top>
      <bottom style="thin">
        <color theme="3" tint="0.59996337778862885"/>
      </bottom>
      <diagonal/>
    </border>
    <border>
      <left/>
      <right/>
      <top style="thin">
        <color theme="3" tint="0.39997558519241921"/>
      </top>
      <bottom style="thin">
        <color theme="3" tint="0.59996337778862885"/>
      </bottom>
      <diagonal/>
    </border>
    <border>
      <left style="thin">
        <color theme="4" tint="0.39997558519241921"/>
      </left>
      <right/>
      <top/>
      <bottom style="thin">
        <color theme="3" tint="0.59996337778862885"/>
      </bottom>
      <diagonal/>
    </border>
    <border>
      <left/>
      <right style="thin">
        <color theme="4" tint="0.39997558519241921"/>
      </right>
      <top/>
      <bottom style="thin">
        <color theme="3" tint="0.59996337778862885"/>
      </bottom>
      <diagonal/>
    </border>
    <border>
      <left/>
      <right/>
      <top style="thin">
        <color theme="3" tint="0.39997558519241921"/>
      </top>
      <bottom style="thin">
        <color theme="4" tint="0.39997558519241921"/>
      </bottom>
      <diagonal/>
    </border>
    <border>
      <left/>
      <right/>
      <top style="thin">
        <color theme="4" tint="0.39997558519241921"/>
      </top>
      <bottom style="thin">
        <color theme="3" tint="0.39997558519241921"/>
      </bottom>
      <diagonal/>
    </border>
    <border>
      <left/>
      <right/>
      <top style="thin">
        <color theme="3"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3" tint="0.39997558519241921"/>
      </left>
      <right style="thin">
        <color theme="3" tint="0.59996337778862885"/>
      </right>
      <top style="thin">
        <color theme="3" tint="0.39997558519241921"/>
      </top>
      <bottom/>
      <diagonal/>
    </border>
    <border>
      <left style="thin">
        <color theme="3" tint="0.59996337778862885"/>
      </left>
      <right style="thin">
        <color theme="3" tint="0.59996337778862885"/>
      </right>
      <top style="thin">
        <color theme="3" tint="0.39997558519241921"/>
      </top>
      <bottom/>
      <diagonal/>
    </border>
    <border>
      <left style="thin">
        <color theme="3" tint="0.59996337778862885"/>
      </left>
      <right style="thin">
        <color theme="3" tint="0.39997558519241921"/>
      </right>
      <top style="thin">
        <color theme="3" tint="0.39997558519241921"/>
      </top>
      <bottom/>
      <diagonal/>
    </border>
    <border>
      <left style="thin">
        <color theme="3" tint="0.39997558519241921"/>
      </left>
      <right style="thin">
        <color theme="3" tint="0.59996337778862885"/>
      </right>
      <top/>
      <bottom/>
      <diagonal/>
    </border>
    <border>
      <left style="thin">
        <color theme="3" tint="0.59996337778862885"/>
      </left>
      <right style="thin">
        <color theme="3" tint="0.39997558519241921"/>
      </right>
      <top/>
      <bottom/>
      <diagonal/>
    </border>
    <border>
      <left style="thin">
        <color theme="3" tint="0.39997558519241921"/>
      </left>
      <right style="thin">
        <color theme="3" tint="0.59996337778862885"/>
      </right>
      <top/>
      <bottom style="thin">
        <color theme="3" tint="0.39997558519241921"/>
      </bottom>
      <diagonal/>
    </border>
    <border>
      <left style="thin">
        <color theme="3" tint="0.59996337778862885"/>
      </left>
      <right style="thin">
        <color theme="3" tint="0.59996337778862885"/>
      </right>
      <top/>
      <bottom style="thin">
        <color theme="3" tint="0.39997558519241921"/>
      </bottom>
      <diagonal/>
    </border>
    <border>
      <left style="thin">
        <color theme="3" tint="0.59996337778862885"/>
      </left>
      <right style="thin">
        <color theme="3" tint="0.39997558519241921"/>
      </right>
      <top/>
      <bottom style="thin">
        <color theme="3" tint="0.39997558519241921"/>
      </bottom>
      <diagonal/>
    </border>
    <border>
      <left/>
      <right style="thin">
        <color theme="4" tint="0.39997558519241921"/>
      </right>
      <top style="thin">
        <color theme="3" tint="0.59996337778862885"/>
      </top>
      <bottom/>
      <diagonal/>
    </border>
    <border>
      <left style="thin">
        <color theme="3" tint="0.59996337778862885"/>
      </left>
      <right/>
      <top style="thin">
        <color theme="3" tint="0.39997558519241921"/>
      </top>
      <bottom style="thin">
        <color theme="3" tint="0.59996337778862885"/>
      </bottom>
      <diagonal/>
    </border>
    <border>
      <left/>
      <right style="thin">
        <color theme="3" tint="0.39997558519241921"/>
      </right>
      <top style="thin">
        <color theme="3" tint="0.39997558519241921"/>
      </top>
      <bottom style="thin">
        <color theme="3" tint="0.59996337778862885"/>
      </bottom>
      <diagonal/>
    </border>
    <border>
      <left style="thin">
        <color theme="3" tint="0.59996337778862885"/>
      </left>
      <right/>
      <top style="thin">
        <color theme="3" tint="0.39997558519241921"/>
      </top>
      <bottom style="thin">
        <color theme="3" tint="0.39997558519241921"/>
      </bottom>
      <diagonal/>
    </border>
    <border>
      <left style="thin">
        <color theme="3" tint="0.39997558519241921"/>
      </left>
      <right/>
      <top style="thin">
        <color theme="3" tint="0.39997558519241921"/>
      </top>
      <bottom style="hair">
        <color indexed="64"/>
      </bottom>
      <diagonal/>
    </border>
    <border>
      <left/>
      <right/>
      <top style="thin">
        <color theme="3" tint="0.39997558519241921"/>
      </top>
      <bottom style="hair">
        <color indexed="64"/>
      </bottom>
      <diagonal/>
    </border>
    <border>
      <left/>
      <right style="thin">
        <color theme="3" tint="0.39997558519241921"/>
      </right>
      <top style="thin">
        <color theme="3" tint="0.39997558519241921"/>
      </top>
      <bottom style="hair">
        <color indexed="64"/>
      </bottom>
      <diagonal/>
    </border>
    <border>
      <left style="thin">
        <color theme="3" tint="0.39997558519241921"/>
      </left>
      <right/>
      <top style="hair">
        <color indexed="64"/>
      </top>
      <bottom/>
      <diagonal/>
    </border>
    <border>
      <left/>
      <right style="thin">
        <color theme="3" tint="0.39997558519241921"/>
      </right>
      <top style="hair">
        <color indexed="64"/>
      </top>
      <bottom/>
      <diagonal/>
    </border>
    <border>
      <left style="thin">
        <color theme="3" tint="0.39997558519241921"/>
      </left>
      <right/>
      <top style="hair">
        <color indexed="64"/>
      </top>
      <bottom style="thin">
        <color theme="3" tint="0.39997558519241921"/>
      </bottom>
      <diagonal/>
    </border>
    <border>
      <left/>
      <right/>
      <top style="hair">
        <color indexed="64"/>
      </top>
      <bottom style="thin">
        <color theme="3" tint="0.39997558519241921"/>
      </bottom>
      <diagonal/>
    </border>
    <border>
      <left/>
      <right style="thin">
        <color theme="3" tint="0.39997558519241921"/>
      </right>
      <top style="hair">
        <color indexed="64"/>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right/>
      <top style="thin">
        <color indexed="64"/>
      </top>
      <bottom style="thin">
        <color theme="3" tint="0.39997558519241921"/>
      </bottom>
      <diagonal/>
    </border>
    <border>
      <left style="thin">
        <color theme="4" tint="0.59999389629810485"/>
      </left>
      <right style="hair">
        <color indexed="64"/>
      </right>
      <top style="thin">
        <color theme="4" tint="0.59999389629810485"/>
      </top>
      <bottom style="thin">
        <color theme="4" tint="0.59999389629810485"/>
      </bottom>
      <diagonal/>
    </border>
    <border>
      <left style="hair">
        <color indexed="64"/>
      </left>
      <right style="hair">
        <color indexed="64"/>
      </right>
      <top style="thin">
        <color theme="4" tint="0.59999389629810485"/>
      </top>
      <bottom style="thin">
        <color theme="4" tint="0.59999389629810485"/>
      </bottom>
      <diagonal/>
    </border>
    <border>
      <left style="hair">
        <color indexed="64"/>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s>
  <cellStyleXfs count="5">
    <xf numFmtId="0" fontId="0" fillId="0" borderId="0"/>
    <xf numFmtId="0" fontId="46" fillId="0" borderId="0" applyNumberFormat="0" applyFill="0" applyBorder="0" applyAlignment="0" applyProtection="0"/>
    <xf numFmtId="165" fontId="44" fillId="0" borderId="0" applyFont="0" applyFill="0" applyBorder="0" applyAlignment="0" applyProtection="0"/>
    <xf numFmtId="9" fontId="44" fillId="0" borderId="0" applyFont="0" applyFill="0" applyBorder="0" applyAlignment="0" applyProtection="0"/>
    <xf numFmtId="164" fontId="44" fillId="0" borderId="0" applyFont="0" applyFill="0" applyBorder="0" applyAlignment="0" applyProtection="0"/>
  </cellStyleXfs>
  <cellXfs count="1288">
    <xf numFmtId="0" fontId="0" fillId="0" borderId="0" xfId="0"/>
    <xf numFmtId="0" fontId="0" fillId="0" borderId="0" xfId="0" applyAlignment="1">
      <alignment horizontal="center"/>
    </xf>
    <xf numFmtId="0" fontId="0" fillId="8" borderId="0" xfId="0" applyFill="1"/>
    <xf numFmtId="0" fontId="0" fillId="9" borderId="0" xfId="0" applyFill="1"/>
    <xf numFmtId="0" fontId="0" fillId="0" borderId="0" xfId="0" applyAlignment="1">
      <alignment horizontal="center" vertical="center"/>
    </xf>
    <xf numFmtId="0" fontId="49" fillId="0" borderId="0" xfId="0" applyFont="1" applyAlignment="1">
      <alignment horizontal="center" vertical="center"/>
    </xf>
    <xf numFmtId="0" fontId="50" fillId="10" borderId="0" xfId="0" applyFont="1" applyFill="1" applyAlignment="1">
      <alignment horizontal="center" vertical="center"/>
    </xf>
    <xf numFmtId="0" fontId="50" fillId="11" borderId="0" xfId="0" applyFont="1" applyFill="1" applyAlignment="1">
      <alignment horizontal="center" vertical="center"/>
    </xf>
    <xf numFmtId="0" fontId="51" fillId="0" borderId="0" xfId="0" applyFont="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9" fillId="0" borderId="1" xfId="0" applyFont="1" applyBorder="1" applyAlignment="1">
      <alignment horizontal="center" vertical="center"/>
    </xf>
    <xf numFmtId="0" fontId="0" fillId="0" borderId="1" xfId="0" applyBorder="1" applyAlignment="1">
      <alignment horizontal="center" vertical="center"/>
    </xf>
    <xf numFmtId="0" fontId="50" fillId="0" borderId="2" xfId="0" applyFont="1" applyBorder="1" applyAlignment="1">
      <alignment horizontal="center" vertical="center" wrapText="1"/>
    </xf>
    <xf numFmtId="0" fontId="4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3" fontId="7" fillId="3" borderId="3" xfId="0" applyNumberFormat="1" applyFont="1" applyFill="1" applyBorder="1" applyAlignment="1">
      <alignment vertical="center"/>
    </xf>
    <xf numFmtId="0" fontId="10" fillId="0" borderId="4" xfId="0" applyFont="1" applyBorder="1" applyAlignment="1">
      <alignment vertical="center"/>
    </xf>
    <xf numFmtId="0" fontId="0"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2" fillId="2" borderId="5" xfId="0" applyFont="1" applyFill="1" applyBorder="1" applyAlignment="1">
      <alignment vertical="center"/>
    </xf>
    <xf numFmtId="0" fontId="0" fillId="2" borderId="5" xfId="0" applyFont="1" applyFill="1" applyBorder="1" applyAlignment="1">
      <alignment vertical="center"/>
    </xf>
    <xf numFmtId="0" fontId="6" fillId="0" borderId="0" xfId="0" applyFont="1" applyFill="1" applyAlignment="1">
      <alignment vertical="center"/>
    </xf>
    <xf numFmtId="0" fontId="11"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5" xfId="0" applyFont="1" applyBorder="1" applyAlignment="1">
      <alignment vertical="center"/>
    </xf>
    <xf numFmtId="0" fontId="11" fillId="0" borderId="5" xfId="0" applyFont="1" applyBorder="1" applyAlignment="1">
      <alignment horizontal="center" vertical="center"/>
    </xf>
    <xf numFmtId="0" fontId="16" fillId="0" borderId="5" xfId="0" applyFont="1" applyBorder="1" applyAlignment="1">
      <alignment horizontal="center" vertical="center"/>
    </xf>
    <xf numFmtId="3" fontId="15" fillId="0" borderId="5" xfId="0" applyNumberFormat="1" applyFont="1" applyBorder="1" applyAlignment="1">
      <alignment horizontal="center" vertical="center"/>
    </xf>
    <xf numFmtId="0" fontId="15" fillId="4" borderId="5" xfId="0" applyFont="1" applyFill="1" applyBorder="1" applyAlignment="1">
      <alignment horizontal="right" vertical="center"/>
    </xf>
    <xf numFmtId="9" fontId="16" fillId="3" borderId="5" xfId="0" applyNumberFormat="1" applyFont="1" applyFill="1" applyBorder="1" applyAlignment="1">
      <alignment horizontal="center" vertical="center"/>
    </xf>
    <xf numFmtId="3" fontId="15" fillId="3" borderId="5" xfId="0" applyNumberFormat="1" applyFont="1" applyFill="1" applyBorder="1" applyAlignment="1" applyProtection="1">
      <alignment horizontal="center" vertical="center"/>
      <protection locked="0"/>
    </xf>
    <xf numFmtId="0" fontId="15" fillId="4" borderId="6" xfId="0" applyFont="1" applyFill="1" applyBorder="1" applyAlignment="1">
      <alignment horizontal="right" vertical="center"/>
    </xf>
    <xf numFmtId="9" fontId="15" fillId="0" borderId="5" xfId="0" applyNumberFormat="1" applyFont="1" applyBorder="1" applyAlignment="1">
      <alignment horizontal="center" vertical="center"/>
    </xf>
    <xf numFmtId="0" fontId="15" fillId="2" borderId="5" xfId="0" applyFont="1" applyFill="1" applyBorder="1" applyAlignment="1">
      <alignment vertical="center"/>
    </xf>
    <xf numFmtId="0" fontId="11" fillId="4" borderId="5" xfId="0" applyFont="1" applyFill="1" applyBorder="1" applyAlignment="1">
      <alignment horizontal="center" vertical="center"/>
    </xf>
    <xf numFmtId="9" fontId="12" fillId="3" borderId="5" xfId="0" applyNumberFormat="1" applyFont="1" applyFill="1" applyBorder="1" applyAlignment="1">
      <alignment horizontal="center" vertical="center"/>
    </xf>
    <xf numFmtId="0" fontId="2" fillId="2" borderId="5" xfId="0" applyFont="1" applyFill="1" applyBorder="1" applyAlignment="1">
      <alignment horizontal="center" vertical="center"/>
    </xf>
    <xf numFmtId="9" fontId="15" fillId="3" borderId="5" xfId="0" applyNumberFormat="1" applyFont="1" applyFill="1" applyBorder="1" applyAlignment="1">
      <alignment horizontal="center" vertical="center"/>
    </xf>
    <xf numFmtId="0" fontId="15" fillId="0" borderId="5" xfId="0" applyFont="1" applyFill="1" applyBorder="1" applyAlignment="1">
      <alignment vertical="center"/>
    </xf>
    <xf numFmtId="0" fontId="17" fillId="0" borderId="5" xfId="0" applyFont="1" applyBorder="1" applyAlignment="1">
      <alignment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6" fillId="0" borderId="5" xfId="0" applyFont="1" applyBorder="1" applyAlignment="1">
      <alignment vertical="center"/>
    </xf>
    <xf numFmtId="3" fontId="15" fillId="0" borderId="5" xfId="0" applyNumberFormat="1" applyFont="1" applyFill="1" applyBorder="1" applyAlignment="1">
      <alignment horizontal="center" vertical="center"/>
    </xf>
    <xf numFmtId="1" fontId="15" fillId="3" borderId="5" xfId="0" applyNumberFormat="1" applyFont="1" applyFill="1" applyBorder="1" applyAlignment="1" applyProtection="1">
      <alignment horizontal="center" vertical="center"/>
      <protection locked="0"/>
    </xf>
    <xf numFmtId="1" fontId="15" fillId="0" borderId="5" xfId="0" applyNumberFormat="1" applyFont="1" applyBorder="1" applyAlignment="1">
      <alignment horizontal="center" vertical="center"/>
    </xf>
    <xf numFmtId="3" fontId="6" fillId="0" borderId="0" xfId="0" applyNumberFormat="1" applyFont="1" applyAlignment="1">
      <alignment vertical="center"/>
    </xf>
    <xf numFmtId="9" fontId="16" fillId="3" borderId="5" xfId="3" applyFont="1" applyFill="1" applyBorder="1" applyAlignment="1">
      <alignment horizontal="center" vertical="center"/>
    </xf>
    <xf numFmtId="0" fontId="12" fillId="0" borderId="5" xfId="0" applyFont="1" applyBorder="1" applyAlignment="1">
      <alignment vertical="center"/>
    </xf>
    <xf numFmtId="4" fontId="12" fillId="0" borderId="5" xfId="0" applyNumberFormat="1" applyFont="1" applyBorder="1" applyAlignment="1">
      <alignment horizontal="center" vertical="center"/>
    </xf>
    <xf numFmtId="0" fontId="17" fillId="4" borderId="9" xfId="0" applyFont="1" applyFill="1" applyBorder="1" applyAlignment="1">
      <alignment horizontal="left" vertical="center"/>
    </xf>
    <xf numFmtId="0" fontId="0" fillId="0" borderId="10" xfId="0" applyFont="1" applyBorder="1" applyAlignment="1">
      <alignment vertical="center"/>
    </xf>
    <xf numFmtId="0" fontId="0" fillId="0" borderId="11" xfId="0" applyFont="1" applyBorder="1" applyAlignment="1">
      <alignment vertical="center"/>
    </xf>
    <xf numFmtId="0" fontId="2" fillId="3" borderId="6" xfId="0" applyFont="1" applyFill="1" applyBorder="1" applyAlignment="1">
      <alignment vertical="center"/>
    </xf>
    <xf numFmtId="0" fontId="0" fillId="3" borderId="12" xfId="0" applyFont="1" applyFill="1" applyBorder="1" applyAlignment="1">
      <alignment vertical="center"/>
    </xf>
    <xf numFmtId="0" fontId="0" fillId="3" borderId="13" xfId="0" applyFont="1" applyFill="1" applyBorder="1" applyAlignment="1">
      <alignment vertical="center"/>
    </xf>
    <xf numFmtId="0" fontId="2" fillId="3" borderId="14" xfId="0" applyFont="1" applyFill="1" applyBorder="1" applyAlignment="1">
      <alignment vertical="center"/>
    </xf>
    <xf numFmtId="0" fontId="0" fillId="3" borderId="0" xfId="0" applyFont="1" applyFill="1" applyBorder="1" applyAlignment="1">
      <alignment vertical="center"/>
    </xf>
    <xf numFmtId="0" fontId="0" fillId="3" borderId="15" xfId="0" applyFont="1" applyFill="1" applyBorder="1" applyAlignment="1">
      <alignment vertical="center"/>
    </xf>
    <xf numFmtId="0" fontId="8" fillId="3" borderId="12" xfId="0" applyFont="1" applyFill="1" applyBorder="1" applyAlignment="1">
      <alignment vertical="center"/>
    </xf>
    <xf numFmtId="0" fontId="17" fillId="4" borderId="10" xfId="0" applyFont="1" applyFill="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6" fillId="5" borderId="16" xfId="0" applyFont="1" applyFill="1" applyBorder="1" applyAlignment="1">
      <alignment horizontal="left" vertical="center" wrapText="1"/>
    </xf>
    <xf numFmtId="0" fontId="15" fillId="0" borderId="0" xfId="0" applyFont="1"/>
    <xf numFmtId="4" fontId="15" fillId="0" borderId="0" xfId="0" applyNumberFormat="1" applyFont="1" applyBorder="1" applyAlignment="1">
      <alignment horizontal="center"/>
    </xf>
    <xf numFmtId="3" fontId="15" fillId="0" borderId="5" xfId="0" applyNumberFormat="1" applyFont="1" applyFill="1" applyBorder="1" applyAlignment="1" applyProtection="1">
      <alignment horizontal="center" vertical="center"/>
      <protection locked="0"/>
    </xf>
    <xf numFmtId="0" fontId="2" fillId="0" borderId="5" xfId="0" applyFont="1" applyBorder="1" applyAlignment="1">
      <alignment vertical="center"/>
    </xf>
    <xf numFmtId="0" fontId="18" fillId="0" borderId="5" xfId="0" applyFont="1" applyBorder="1" applyAlignment="1">
      <alignment horizontal="left" vertical="center" wrapText="1"/>
    </xf>
    <xf numFmtId="0" fontId="18" fillId="0" borderId="9" xfId="0" applyFont="1" applyBorder="1" applyAlignment="1">
      <alignment vertical="center"/>
    </xf>
    <xf numFmtId="0" fontId="19" fillId="0" borderId="0" xfId="0" applyFont="1" applyAlignment="1">
      <alignment vertical="center"/>
    </xf>
    <xf numFmtId="0" fontId="17" fillId="4" borderId="0" xfId="0" applyFont="1" applyFill="1" applyBorder="1" applyAlignment="1">
      <alignment horizontal="left" vertical="center"/>
    </xf>
    <xf numFmtId="0" fontId="17" fillId="0" borderId="0" xfId="0" applyFont="1" applyBorder="1" applyAlignment="1">
      <alignment horizontal="left" vertical="center"/>
    </xf>
    <xf numFmtId="0" fontId="16" fillId="5" borderId="5" xfId="0" applyFont="1" applyFill="1" applyBorder="1" applyAlignment="1">
      <alignment horizontal="left" vertical="center" wrapText="1"/>
    </xf>
    <xf numFmtId="0" fontId="16" fillId="5" borderId="5" xfId="0" applyFont="1" applyFill="1" applyBorder="1" applyAlignment="1">
      <alignment horizontal="center"/>
    </xf>
    <xf numFmtId="0" fontId="16" fillId="5" borderId="5" xfId="0" applyFont="1" applyFill="1" applyBorder="1"/>
    <xf numFmtId="0" fontId="15" fillId="0" borderId="5" xfId="0" applyFont="1" applyBorder="1"/>
    <xf numFmtId="0" fontId="16" fillId="0" borderId="5" xfId="0" applyFont="1" applyBorder="1" applyAlignment="1">
      <alignment horizontal="center"/>
    </xf>
    <xf numFmtId="3" fontId="15" fillId="0" borderId="5" xfId="0" applyNumberFormat="1" applyFont="1" applyBorder="1" applyAlignment="1">
      <alignment horizontal="center"/>
    </xf>
    <xf numFmtId="3" fontId="15" fillId="6" borderId="5" xfId="0" applyNumberFormat="1" applyFont="1" applyFill="1" applyBorder="1" applyAlignment="1">
      <alignment horizontal="center"/>
    </xf>
    <xf numFmtId="3" fontId="15" fillId="0" borderId="5" xfId="3" applyNumberFormat="1" applyFont="1" applyFill="1" applyBorder="1" applyAlignment="1">
      <alignment horizontal="center"/>
    </xf>
    <xf numFmtId="0" fontId="15" fillId="6" borderId="5" xfId="0" applyFont="1" applyFill="1" applyBorder="1" applyAlignment="1">
      <alignment horizontal="right"/>
    </xf>
    <xf numFmtId="9" fontId="16" fillId="7" borderId="5" xfId="3" applyFont="1" applyFill="1" applyBorder="1" applyAlignment="1" applyProtection="1"/>
    <xf numFmtId="166" fontId="15" fillId="0" borderId="5" xfId="3" applyNumberFormat="1" applyFont="1" applyBorder="1" applyAlignment="1">
      <alignment horizontal="center"/>
    </xf>
    <xf numFmtId="0" fontId="17" fillId="4" borderId="0" xfId="0" applyFont="1" applyFill="1" applyBorder="1" applyAlignment="1">
      <alignment horizontal="right" vertical="center"/>
    </xf>
    <xf numFmtId="0" fontId="12" fillId="0" borderId="10" xfId="0" applyFont="1" applyFill="1" applyBorder="1" applyAlignment="1">
      <alignment horizontal="center" vertical="center"/>
    </xf>
    <xf numFmtId="0" fontId="19" fillId="0" borderId="5" xfId="0" applyFont="1" applyBorder="1" applyAlignment="1">
      <alignment vertical="center"/>
    </xf>
    <xf numFmtId="0" fontId="0" fillId="0" borderId="5" xfId="0" applyBorder="1" applyAlignment="1">
      <alignment vertical="center"/>
    </xf>
    <xf numFmtId="0" fontId="2" fillId="4" borderId="5" xfId="0" applyFont="1" applyFill="1" applyBorder="1" applyAlignment="1">
      <alignment horizontal="left" vertical="center"/>
    </xf>
    <xf numFmtId="0" fontId="15" fillId="0" borderId="5" xfId="0" applyFont="1" applyFill="1" applyBorder="1" applyAlignment="1">
      <alignment horizontal="center" vertical="center"/>
    </xf>
    <xf numFmtId="0" fontId="11" fillId="4" borderId="5" xfId="0" applyFont="1" applyFill="1" applyBorder="1" applyAlignment="1">
      <alignment vertical="center"/>
    </xf>
    <xf numFmtId="0" fontId="17" fillId="4" borderId="10" xfId="0" applyFont="1" applyFill="1" applyBorder="1" applyAlignment="1">
      <alignment horizontal="right" vertical="center"/>
    </xf>
    <xf numFmtId="0" fontId="4" fillId="0" borderId="10" xfId="0" applyFont="1" applyBorder="1" applyAlignment="1">
      <alignment vertical="center"/>
    </xf>
    <xf numFmtId="0" fontId="6" fillId="0" borderId="0" xfId="0" applyFont="1" applyBorder="1" applyAlignment="1">
      <alignment vertical="center"/>
    </xf>
    <xf numFmtId="0" fontId="15" fillId="0" borderId="10" xfId="0" applyFont="1" applyBorder="1" applyAlignment="1">
      <alignment vertical="center"/>
    </xf>
    <xf numFmtId="0" fontId="15" fillId="4" borderId="10" xfId="0" applyFont="1" applyFill="1" applyBorder="1" applyAlignment="1">
      <alignment horizontal="left" vertical="center" wrapText="1"/>
    </xf>
    <xf numFmtId="0" fontId="15" fillId="0" borderId="17" xfId="0" applyFont="1" applyBorder="1" applyAlignment="1">
      <alignment vertical="center" wrapText="1"/>
    </xf>
    <xf numFmtId="0" fontId="13" fillId="0" borderId="5" xfId="0" applyFont="1" applyFill="1" applyBorder="1" applyAlignment="1">
      <alignment horizontal="left" vertical="center"/>
    </xf>
    <xf numFmtId="0" fontId="15" fillId="0" borderId="10" xfId="0" applyFont="1" applyBorder="1" applyAlignment="1">
      <alignment vertical="center" wrapText="1"/>
    </xf>
    <xf numFmtId="0" fontId="17" fillId="0" borderId="10" xfId="0" applyFont="1" applyBorder="1" applyAlignment="1">
      <alignment vertical="center"/>
    </xf>
    <xf numFmtId="0" fontId="19" fillId="0" borderId="10" xfId="0" applyFont="1" applyBorder="1" applyAlignment="1">
      <alignment vertical="center"/>
    </xf>
    <xf numFmtId="0" fontId="0" fillId="0" borderId="10" xfId="0" applyBorder="1" applyAlignment="1">
      <alignment vertical="center"/>
    </xf>
    <xf numFmtId="9" fontId="15" fillId="0" borderId="0" xfId="0" applyNumberFormat="1" applyFont="1" applyFill="1" applyBorder="1" applyAlignment="1">
      <alignment horizontal="right"/>
    </xf>
    <xf numFmtId="9" fontId="16" fillId="6" borderId="0" xfId="3" applyFont="1" applyFill="1" applyBorder="1" applyAlignment="1" applyProtection="1"/>
    <xf numFmtId="0" fontId="16" fillId="6" borderId="0" xfId="0" applyFont="1" applyFill="1" applyBorder="1" applyAlignment="1">
      <alignment horizontal="center" vertical="center" wrapText="1"/>
    </xf>
    <xf numFmtId="0" fontId="15" fillId="0" borderId="0" xfId="0" applyFont="1" applyBorder="1"/>
    <xf numFmtId="9" fontId="16" fillId="0" borderId="13" xfId="3" applyFont="1" applyFill="1" applyBorder="1" applyAlignment="1">
      <alignment horizontal="center" vertical="center"/>
    </xf>
    <xf numFmtId="0" fontId="12" fillId="0" borderId="0" xfId="0" applyFont="1" applyFill="1" applyBorder="1" applyAlignment="1">
      <alignment horizontal="center" vertical="center"/>
    </xf>
    <xf numFmtId="0" fontId="15" fillId="0" borderId="12" xfId="0" applyFont="1" applyBorder="1" applyAlignment="1">
      <alignment horizontal="left" vertical="center" wrapText="1"/>
    </xf>
    <xf numFmtId="0" fontId="17" fillId="0" borderId="12" xfId="0" applyFont="1" applyBorder="1" applyAlignment="1">
      <alignment vertical="center"/>
    </xf>
    <xf numFmtId="3" fontId="16" fillId="12" borderId="5" xfId="0" applyNumberFormat="1" applyFont="1" applyFill="1" applyBorder="1" applyAlignment="1">
      <alignment horizontal="center" vertical="center"/>
    </xf>
    <xf numFmtId="166" fontId="16" fillId="12" borderId="5" xfId="0" applyNumberFormat="1" applyFont="1" applyFill="1" applyBorder="1" applyAlignment="1">
      <alignment horizontal="center" vertical="center"/>
    </xf>
    <xf numFmtId="1" fontId="16" fillId="12" borderId="5" xfId="0" applyNumberFormat="1" applyFont="1" applyFill="1" applyBorder="1" applyAlignment="1">
      <alignment horizontal="center" vertical="center"/>
    </xf>
    <xf numFmtId="166" fontId="16" fillId="12" borderId="5" xfId="3" applyNumberFormat="1" applyFont="1" applyFill="1" applyBorder="1" applyAlignment="1">
      <alignment horizontal="center" vertical="center"/>
    </xf>
    <xf numFmtId="168" fontId="15" fillId="0" borderId="5" xfId="0" applyNumberFormat="1" applyFont="1" applyBorder="1" applyAlignment="1">
      <alignment horizontal="center" vertical="center"/>
    </xf>
    <xf numFmtId="166" fontId="15" fillId="0" borderId="5" xfId="3" applyNumberFormat="1" applyFont="1" applyBorder="1" applyAlignment="1">
      <alignment horizontal="center" vertical="center"/>
    </xf>
    <xf numFmtId="166" fontId="16" fillId="12" borderId="5" xfId="3" applyNumberFormat="1" applyFont="1" applyFill="1" applyBorder="1" applyAlignment="1">
      <alignment horizontal="center"/>
    </xf>
    <xf numFmtId="3" fontId="16" fillId="12" borderId="5" xfId="0" applyNumberFormat="1" applyFont="1" applyFill="1" applyBorder="1" applyAlignment="1">
      <alignment horizontal="center"/>
    </xf>
    <xf numFmtId="3" fontId="16" fillId="12" borderId="5" xfId="3" applyNumberFormat="1" applyFont="1" applyFill="1" applyBorder="1" applyAlignment="1">
      <alignment horizontal="center"/>
    </xf>
    <xf numFmtId="0" fontId="52" fillId="0" borderId="0" xfId="0" applyFont="1" applyFill="1" applyBorder="1" applyAlignment="1">
      <alignment horizontal="left" vertical="top"/>
    </xf>
    <xf numFmtId="0" fontId="5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4" fillId="0" borderId="0" xfId="0" applyFont="1" applyFill="1" applyBorder="1" applyAlignment="1">
      <alignment horizontal="left" vertical="top"/>
    </xf>
    <xf numFmtId="0" fontId="54" fillId="0" borderId="0" xfId="0" applyFont="1" applyFill="1" applyBorder="1" applyAlignment="1">
      <alignment vertical="top"/>
    </xf>
    <xf numFmtId="0" fontId="48" fillId="0" borderId="0" xfId="0" applyFont="1" applyFill="1" applyBorder="1" applyAlignment="1">
      <alignment vertical="top"/>
    </xf>
    <xf numFmtId="0" fontId="48" fillId="0" borderId="0" xfId="0" applyFont="1" applyFill="1" applyBorder="1" applyAlignment="1">
      <alignment horizontal="left" vertical="top" indent="1"/>
    </xf>
    <xf numFmtId="0" fontId="55" fillId="0" borderId="0" xfId="0" applyFont="1" applyFill="1" applyBorder="1" applyAlignment="1">
      <alignment horizontal="left" vertical="top"/>
    </xf>
    <xf numFmtId="0" fontId="56" fillId="0" borderId="0" xfId="0" applyFont="1" applyFill="1" applyBorder="1" applyAlignment="1">
      <alignment horizontal="center" vertical="top"/>
    </xf>
    <xf numFmtId="0" fontId="57" fillId="0" borderId="0" xfId="0" applyFont="1" applyFill="1" applyBorder="1" applyAlignment="1">
      <alignment horizontal="left" vertical="top" indent="1"/>
    </xf>
    <xf numFmtId="0" fontId="45" fillId="0" borderId="0" xfId="0" applyFont="1" applyFill="1" applyBorder="1" applyAlignment="1">
      <alignment horizontal="center" vertical="top"/>
    </xf>
    <xf numFmtId="0" fontId="45" fillId="0" borderId="0" xfId="0" applyFont="1" applyFill="1" applyBorder="1" applyAlignment="1">
      <alignment horizontal="left" vertical="top" indent="1"/>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indent="1"/>
    </xf>
    <xf numFmtId="0" fontId="45" fillId="13" borderId="0" xfId="0" applyFont="1" applyFill="1" applyBorder="1" applyAlignment="1">
      <alignment horizontal="center" vertical="top"/>
    </xf>
    <xf numFmtId="0" fontId="45" fillId="14" borderId="0" xfId="0" applyFont="1" applyFill="1" applyBorder="1" applyAlignment="1">
      <alignment horizontal="center" vertical="top"/>
    </xf>
    <xf numFmtId="0" fontId="45" fillId="0" borderId="0" xfId="0" applyFont="1" applyFill="1" applyBorder="1" applyAlignment="1">
      <alignment horizontal="left" vertical="top"/>
    </xf>
    <xf numFmtId="0" fontId="45" fillId="0" borderId="0" xfId="0" applyFont="1" applyFill="1" applyBorder="1" applyAlignment="1">
      <alignment vertical="top"/>
    </xf>
    <xf numFmtId="0" fontId="45" fillId="15" borderId="0" xfId="0" applyFont="1" applyFill="1" applyBorder="1" applyAlignment="1">
      <alignment horizontal="center" vertical="top"/>
    </xf>
    <xf numFmtId="0" fontId="45" fillId="16" borderId="0" xfId="0" applyFont="1" applyFill="1" applyBorder="1" applyAlignment="1">
      <alignment horizontal="left" vertical="top" indent="1"/>
    </xf>
    <xf numFmtId="9" fontId="58" fillId="17" borderId="0" xfId="3" applyFont="1" applyFill="1" applyBorder="1" applyAlignment="1" applyProtection="1">
      <alignment vertical="center" wrapText="1"/>
      <protection hidden="1"/>
    </xf>
    <xf numFmtId="1" fontId="59" fillId="17" borderId="0" xfId="0" applyNumberFormat="1" applyFont="1" applyFill="1" applyBorder="1" applyAlignment="1" applyProtection="1">
      <alignment vertical="center" wrapText="1"/>
      <protection hidden="1"/>
    </xf>
    <xf numFmtId="9" fontId="58" fillId="17" borderId="0" xfId="3" applyFont="1" applyFill="1" applyBorder="1" applyAlignment="1" applyProtection="1">
      <alignment horizontal="center" vertical="center" wrapText="1"/>
      <protection hidden="1"/>
    </xf>
    <xf numFmtId="0" fontId="54" fillId="17" borderId="0" xfId="0" applyFont="1" applyFill="1" applyBorder="1" applyAlignment="1" applyProtection="1">
      <alignment vertical="center" wrapText="1"/>
      <protection hidden="1"/>
    </xf>
    <xf numFmtId="0" fontId="0" fillId="17" borderId="0" xfId="0" applyFill="1" applyAlignment="1" applyProtection="1">
      <alignment vertical="top"/>
      <protection hidden="1"/>
    </xf>
    <xf numFmtId="0" fontId="54" fillId="17" borderId="0" xfId="0" applyFont="1" applyFill="1" applyAlignment="1" applyProtection="1">
      <alignment vertical="top"/>
      <protection hidden="1"/>
    </xf>
    <xf numFmtId="0" fontId="60" fillId="17" borderId="0" xfId="0" applyFont="1" applyFill="1" applyAlignment="1" applyProtection="1">
      <alignment vertical="top"/>
      <protection hidden="1"/>
    </xf>
    <xf numFmtId="0" fontId="54" fillId="17" borderId="0" xfId="0" applyFont="1" applyFill="1" applyAlignment="1" applyProtection="1">
      <alignment horizontal="left" vertical="top" wrapText="1"/>
      <protection hidden="1"/>
    </xf>
    <xf numFmtId="0" fontId="0" fillId="17" borderId="0" xfId="0" applyFill="1" applyAlignment="1" applyProtection="1">
      <alignment horizontal="left" vertical="top" wrapText="1"/>
      <protection hidden="1"/>
    </xf>
    <xf numFmtId="0" fontId="0" fillId="17" borderId="0" xfId="0" applyFill="1" applyAlignment="1" applyProtection="1">
      <alignment horizontal="left" vertical="top"/>
      <protection hidden="1"/>
    </xf>
    <xf numFmtId="0" fontId="0" fillId="17" borderId="0" xfId="0" applyFill="1" applyAlignment="1" applyProtection="1">
      <alignment horizontal="left" vertical="top" wrapText="1"/>
      <protection hidden="1"/>
    </xf>
    <xf numFmtId="0" fontId="0" fillId="17" borderId="0" xfId="0" quotePrefix="1" applyFill="1" applyAlignment="1" applyProtection="1">
      <alignment horizontal="center" vertical="top"/>
      <protection hidden="1"/>
    </xf>
    <xf numFmtId="0" fontId="0" fillId="17" borderId="0" xfId="0" applyFont="1" applyFill="1" applyAlignment="1" applyProtection="1">
      <alignment vertical="top"/>
      <protection hidden="1"/>
    </xf>
    <xf numFmtId="0" fontId="61" fillId="17" borderId="0" xfId="0" applyFont="1" applyFill="1" applyAlignment="1" applyProtection="1">
      <alignment horizontal="left" vertical="top"/>
      <protection hidden="1"/>
    </xf>
    <xf numFmtId="0" fontId="0" fillId="17" borderId="0" xfId="0" applyFill="1" applyAlignment="1" applyProtection="1">
      <alignment vertical="top" wrapText="1"/>
      <protection hidden="1"/>
    </xf>
    <xf numFmtId="0" fontId="0" fillId="17" borderId="0" xfId="0" applyFill="1" applyAlignment="1" applyProtection="1">
      <alignment horizontal="left" vertical="top"/>
      <protection hidden="1"/>
    </xf>
    <xf numFmtId="0" fontId="48" fillId="17" borderId="0" xfId="0" applyFont="1" applyFill="1" applyAlignment="1" applyProtection="1">
      <alignment horizontal="left" vertical="center"/>
      <protection hidden="1"/>
    </xf>
    <xf numFmtId="0" fontId="61" fillId="17" borderId="0" xfId="0" applyFont="1" applyFill="1" applyBorder="1" applyAlignment="1" applyProtection="1">
      <alignment vertical="top"/>
      <protection hidden="1"/>
    </xf>
    <xf numFmtId="0" fontId="61" fillId="17" borderId="0" xfId="0" applyFont="1" applyFill="1" applyAlignment="1" applyProtection="1">
      <alignment horizontal="left" vertical="center"/>
      <protection hidden="1"/>
    </xf>
    <xf numFmtId="0" fontId="61" fillId="17" borderId="0" xfId="0" applyFont="1" applyFill="1" applyBorder="1" applyAlignment="1" applyProtection="1">
      <alignment horizontal="left" vertical="top"/>
      <protection hidden="1"/>
    </xf>
    <xf numFmtId="0" fontId="48" fillId="17" borderId="0" xfId="0" applyFont="1" applyFill="1" applyAlignment="1" applyProtection="1">
      <alignment horizontal="center" vertical="center"/>
      <protection hidden="1"/>
    </xf>
    <xf numFmtId="0" fontId="0" fillId="17" borderId="0" xfId="0" applyFill="1" applyAlignment="1" applyProtection="1">
      <alignment vertical="center"/>
      <protection hidden="1"/>
    </xf>
    <xf numFmtId="0" fontId="54" fillId="17" borderId="0" xfId="0" applyFont="1" applyFill="1" applyAlignment="1" applyProtection="1">
      <alignment vertical="center"/>
      <protection hidden="1"/>
    </xf>
    <xf numFmtId="0" fontId="0" fillId="17" borderId="0" xfId="0" applyFill="1" applyAlignment="1" applyProtection="1">
      <alignment horizontal="right" vertical="top" wrapText="1" indent="1"/>
      <protection hidden="1"/>
    </xf>
    <xf numFmtId="0" fontId="0" fillId="17" borderId="0" xfId="0" applyFont="1" applyFill="1" applyAlignment="1" applyProtection="1">
      <alignment horizontal="left" vertical="top"/>
      <protection hidden="1"/>
    </xf>
    <xf numFmtId="0" fontId="62" fillId="17" borderId="0" xfId="0" applyFont="1" applyFill="1" applyAlignment="1" applyProtection="1">
      <alignment horizontal="left" vertical="top"/>
      <protection hidden="1"/>
    </xf>
    <xf numFmtId="0" fontId="48" fillId="17" borderId="0" xfId="0" applyFont="1" applyFill="1" applyAlignment="1" applyProtection="1">
      <alignment vertical="top"/>
      <protection hidden="1"/>
    </xf>
    <xf numFmtId="0" fontId="52" fillId="17" borderId="0" xfId="0" applyFont="1" applyFill="1" applyAlignment="1" applyProtection="1">
      <alignment horizontal="center" vertical="center"/>
      <protection hidden="1"/>
    </xf>
    <xf numFmtId="0" fontId="52" fillId="17" borderId="0" xfId="0" applyFont="1" applyFill="1" applyAlignment="1" applyProtection="1">
      <alignment vertical="top"/>
      <protection hidden="1"/>
    </xf>
    <xf numFmtId="0" fontId="0" fillId="17" borderId="0" xfId="0" applyFill="1" applyBorder="1" applyAlignment="1" applyProtection="1">
      <alignment vertical="top"/>
      <protection hidden="1"/>
    </xf>
    <xf numFmtId="0" fontId="52" fillId="17" borderId="0" xfId="0" applyFont="1" applyFill="1" applyBorder="1" applyAlignment="1" applyProtection="1">
      <alignment vertical="center" wrapText="1"/>
      <protection hidden="1"/>
    </xf>
    <xf numFmtId="0" fontId="52" fillId="17" borderId="0" xfId="0" applyFont="1" applyFill="1" applyBorder="1" applyAlignment="1" applyProtection="1">
      <alignment vertical="top"/>
      <protection hidden="1"/>
    </xf>
    <xf numFmtId="0" fontId="63" fillId="17" borderId="0" xfId="0" applyFont="1" applyFill="1" applyAlignment="1" applyProtection="1">
      <alignment horizontal="left" vertical="top" wrapText="1"/>
      <protection hidden="1"/>
    </xf>
    <xf numFmtId="0" fontId="52" fillId="17" borderId="0" xfId="0" applyFont="1" applyFill="1" applyBorder="1" applyAlignment="1" applyProtection="1">
      <alignment horizontal="center" vertical="center" wrapText="1"/>
      <protection hidden="1"/>
    </xf>
    <xf numFmtId="1" fontId="52" fillId="17" borderId="0" xfId="0" applyNumberFormat="1" applyFont="1" applyFill="1" applyBorder="1" applyAlignment="1" applyProtection="1">
      <alignment vertical="center" wrapText="1"/>
      <protection hidden="1"/>
    </xf>
    <xf numFmtId="0" fontId="0" fillId="17" borderId="0" xfId="0" applyFill="1" applyBorder="1" applyAlignment="1" applyProtection="1">
      <alignment horizontal="left" vertical="top" wrapText="1"/>
      <protection hidden="1"/>
    </xf>
    <xf numFmtId="0" fontId="63" fillId="17" borderId="0" xfId="0" applyFont="1" applyFill="1" applyAlignment="1" applyProtection="1">
      <alignment vertical="top"/>
      <protection hidden="1"/>
    </xf>
    <xf numFmtId="0" fontId="19" fillId="17" borderId="0" xfId="0" applyFont="1" applyFill="1" applyAlignment="1" applyProtection="1">
      <alignment vertical="top"/>
      <protection hidden="1"/>
    </xf>
    <xf numFmtId="0" fontId="19" fillId="17" borderId="0" xfId="0" applyFont="1" applyFill="1" applyAlignment="1" applyProtection="1">
      <alignment horizontal="left" vertical="top"/>
      <protection hidden="1"/>
    </xf>
    <xf numFmtId="0" fontId="62" fillId="17" borderId="0" xfId="0" applyFont="1" applyFill="1" applyAlignment="1" applyProtection="1">
      <alignment horizontal="left" vertical="top" wrapText="1"/>
      <protection hidden="1"/>
    </xf>
    <xf numFmtId="166" fontId="52" fillId="17" borderId="0" xfId="0" applyNumberFormat="1" applyFont="1" applyFill="1" applyBorder="1" applyAlignment="1" applyProtection="1">
      <alignment horizontal="center" vertical="center" wrapText="1"/>
      <protection hidden="1"/>
    </xf>
    <xf numFmtId="3" fontId="52" fillId="17" borderId="0" xfId="0" applyNumberFormat="1" applyFont="1" applyFill="1" applyBorder="1" applyAlignment="1" applyProtection="1">
      <alignment horizontal="center" vertical="center" wrapText="1"/>
      <protection hidden="1"/>
    </xf>
    <xf numFmtId="164" fontId="52" fillId="17" borderId="0" xfId="4" applyFont="1" applyFill="1" applyBorder="1" applyAlignment="1" applyProtection="1">
      <alignment vertical="center" wrapText="1"/>
      <protection hidden="1"/>
    </xf>
    <xf numFmtId="0" fontId="52" fillId="17" borderId="0" xfId="0" applyFont="1" applyFill="1" applyAlignment="1" applyProtection="1">
      <alignment horizontal="left" wrapText="1"/>
      <protection hidden="1"/>
    </xf>
    <xf numFmtId="0" fontId="52" fillId="17" borderId="0" xfId="0" applyFont="1" applyFill="1" applyBorder="1" applyAlignment="1" applyProtection="1">
      <alignment vertical="center"/>
      <protection hidden="1"/>
    </xf>
    <xf numFmtId="0" fontId="52" fillId="17" borderId="0" xfId="0" applyFont="1" applyFill="1" applyBorder="1" applyAlignment="1" applyProtection="1">
      <alignment horizontal="right" vertical="center" indent="1"/>
      <protection hidden="1"/>
    </xf>
    <xf numFmtId="0" fontId="64" fillId="17" borderId="0" xfId="1" quotePrefix="1" applyFont="1" applyFill="1" applyBorder="1" applyAlignment="1" applyProtection="1">
      <alignment vertical="center"/>
      <protection hidden="1"/>
    </xf>
    <xf numFmtId="170" fontId="52" fillId="17" borderId="50" xfId="4" applyNumberFormat="1" applyFont="1" applyFill="1" applyBorder="1" applyAlignment="1" applyProtection="1">
      <alignment horizontal="center" vertical="center"/>
      <protection hidden="1"/>
    </xf>
    <xf numFmtId="0" fontId="0" fillId="17" borderId="0" xfId="0" applyFill="1" applyAlignment="1" applyProtection="1">
      <alignment vertical="center" wrapText="1"/>
      <protection hidden="1"/>
    </xf>
    <xf numFmtId="0" fontId="52" fillId="17" borderId="0" xfId="0" applyFont="1" applyFill="1" applyAlignment="1" applyProtection="1">
      <alignment wrapText="1"/>
      <protection hidden="1"/>
    </xf>
    <xf numFmtId="0" fontId="52" fillId="17" borderId="0" xfId="0" applyFont="1" applyFill="1" applyAlignment="1" applyProtection="1">
      <alignment horizontal="left" vertical="top"/>
      <protection hidden="1"/>
    </xf>
    <xf numFmtId="0" fontId="55" fillId="17" borderId="0" xfId="0" applyFont="1" applyFill="1" applyAlignment="1" applyProtection="1">
      <alignment vertical="center"/>
      <protection hidden="1"/>
    </xf>
    <xf numFmtId="0" fontId="65" fillId="17" borderId="0" xfId="0" applyFont="1" applyFill="1" applyAlignment="1" applyProtection="1">
      <alignment vertical="center"/>
      <protection hidden="1"/>
    </xf>
    <xf numFmtId="0" fontId="55" fillId="17" borderId="0" xfId="0" applyFont="1" applyFill="1" applyBorder="1" applyAlignment="1" applyProtection="1">
      <alignment vertical="center"/>
      <protection hidden="1"/>
    </xf>
    <xf numFmtId="0" fontId="52" fillId="17" borderId="0" xfId="0" applyFont="1" applyFill="1" applyAlignment="1" applyProtection="1">
      <alignment horizontal="left" vertical="top" wrapText="1"/>
      <protection hidden="1"/>
    </xf>
    <xf numFmtId="170" fontId="52" fillId="17" borderId="51" xfId="4" applyNumberFormat="1" applyFont="1" applyFill="1" applyBorder="1" applyAlignment="1" applyProtection="1">
      <alignment horizontal="center" vertical="center"/>
      <protection hidden="1"/>
    </xf>
    <xf numFmtId="170" fontId="52" fillId="17" borderId="52" xfId="4" applyNumberFormat="1" applyFont="1" applyFill="1" applyBorder="1" applyAlignment="1" applyProtection="1">
      <alignment horizontal="center" vertical="center"/>
      <protection hidden="1"/>
    </xf>
    <xf numFmtId="170" fontId="52" fillId="17" borderId="53" xfId="4" applyNumberFormat="1" applyFont="1" applyFill="1" applyBorder="1" applyAlignment="1" applyProtection="1">
      <alignment horizontal="center" vertical="center"/>
      <protection hidden="1"/>
    </xf>
    <xf numFmtId="0" fontId="52" fillId="17" borderId="0" xfId="0" applyFont="1" applyFill="1" applyAlignment="1" applyProtection="1">
      <alignment vertical="center"/>
      <protection hidden="1"/>
    </xf>
    <xf numFmtId="0" fontId="61" fillId="0" borderId="0" xfId="0" applyFont="1" applyFill="1" applyAlignment="1" applyProtection="1">
      <alignment horizontal="left" vertical="top"/>
      <protection hidden="1"/>
    </xf>
    <xf numFmtId="170" fontId="66" fillId="18" borderId="50" xfId="4" applyNumberFormat="1" applyFont="1" applyFill="1" applyBorder="1" applyAlignment="1" applyProtection="1">
      <alignment horizontal="center" vertical="center"/>
      <protection locked="0"/>
    </xf>
    <xf numFmtId="170" fontId="58" fillId="18" borderId="50" xfId="4" applyNumberFormat="1" applyFont="1" applyFill="1" applyBorder="1" applyAlignment="1" applyProtection="1">
      <alignment horizontal="center" vertical="center"/>
      <protection locked="0"/>
    </xf>
    <xf numFmtId="0" fontId="62" fillId="17" borderId="0" xfId="0" applyFont="1" applyFill="1" applyAlignment="1" applyProtection="1">
      <alignment horizontal="left" vertical="top" wrapText="1"/>
      <protection locked="0"/>
    </xf>
    <xf numFmtId="170" fontId="52" fillId="17" borderId="54" xfId="4" applyNumberFormat="1" applyFont="1" applyFill="1" applyBorder="1" applyAlignment="1" applyProtection="1">
      <alignment horizontal="center" vertical="center"/>
      <protection hidden="1"/>
    </xf>
    <xf numFmtId="0" fontId="0" fillId="17" borderId="0" xfId="0" applyFill="1" applyAlignment="1" applyProtection="1">
      <alignment horizontal="center" vertical="top" wrapText="1"/>
      <protection hidden="1"/>
    </xf>
    <xf numFmtId="0" fontId="52" fillId="17" borderId="0" xfId="0" applyFont="1" applyFill="1" applyBorder="1" applyAlignment="1" applyProtection="1">
      <alignment horizontal="left" vertical="top" wrapText="1"/>
      <protection hidden="1"/>
    </xf>
    <xf numFmtId="0" fontId="54" fillId="17" borderId="0" xfId="0" applyFont="1" applyFill="1" applyBorder="1" applyAlignment="1" applyProtection="1">
      <alignment vertical="top"/>
      <protection hidden="1"/>
    </xf>
    <xf numFmtId="0" fontId="52" fillId="17" borderId="55" xfId="0" applyFont="1" applyFill="1" applyBorder="1" applyAlignment="1" applyProtection="1">
      <alignment vertical="center" wrapText="1"/>
      <protection hidden="1"/>
    </xf>
    <xf numFmtId="1" fontId="58" fillId="17" borderId="0" xfId="0" applyNumberFormat="1" applyFont="1" applyFill="1" applyBorder="1" applyAlignment="1" applyProtection="1">
      <alignment horizontal="center" vertical="center" wrapText="1"/>
      <protection locked="0"/>
    </xf>
    <xf numFmtId="0" fontId="59" fillId="17" borderId="0" xfId="0" applyFont="1" applyFill="1" applyBorder="1" applyAlignment="1" applyProtection="1">
      <alignment horizontal="center" vertical="center" wrapText="1"/>
      <protection hidden="1"/>
    </xf>
    <xf numFmtId="0" fontId="0" fillId="17" borderId="0" xfId="0" quotePrefix="1" applyFill="1" applyAlignment="1" applyProtection="1">
      <alignment horizontal="center" vertical="top" wrapText="1"/>
      <protection hidden="1"/>
    </xf>
    <xf numFmtId="0" fontId="67" fillId="17" borderId="0" xfId="0" applyFont="1" applyFill="1" applyBorder="1" applyAlignment="1" applyProtection="1">
      <alignment vertical="center" wrapText="1"/>
      <protection hidden="1"/>
    </xf>
    <xf numFmtId="0" fontId="0" fillId="17" borderId="0" xfId="0" applyFill="1" applyAlignment="1" applyProtection="1">
      <alignment horizontal="left" vertical="top" wrapText="1" indent="1"/>
      <protection hidden="1"/>
    </xf>
    <xf numFmtId="0" fontId="48" fillId="17" borderId="0" xfId="0" applyFont="1" applyFill="1" applyBorder="1" applyAlignment="1" applyProtection="1">
      <alignment vertical="top"/>
      <protection hidden="1"/>
    </xf>
    <xf numFmtId="0" fontId="0" fillId="17" borderId="0" xfId="0" applyFill="1" applyBorder="1" applyAlignment="1" applyProtection="1">
      <alignment horizontal="left" vertical="center" wrapText="1"/>
      <protection hidden="1"/>
    </xf>
    <xf numFmtId="0" fontId="48" fillId="17" borderId="0" xfId="0" applyFont="1" applyFill="1" applyBorder="1" applyAlignment="1" applyProtection="1">
      <alignment vertical="center" wrapText="1"/>
      <protection hidden="1"/>
    </xf>
    <xf numFmtId="0" fontId="48" fillId="17" borderId="0" xfId="0" applyFont="1" applyFill="1" applyBorder="1" applyAlignment="1">
      <alignment vertical="center"/>
    </xf>
    <xf numFmtId="0" fontId="45" fillId="17" borderId="0" xfId="0" applyFont="1" applyFill="1" applyBorder="1" applyAlignment="1">
      <alignment vertical="center"/>
    </xf>
    <xf numFmtId="3" fontId="45" fillId="17" borderId="0" xfId="0" applyNumberFormat="1" applyFont="1" applyFill="1" applyBorder="1" applyAlignment="1">
      <alignment horizontal="right" vertical="center" indent="2"/>
    </xf>
    <xf numFmtId="0" fontId="57" fillId="17" borderId="0" xfId="0" applyFont="1" applyFill="1" applyBorder="1" applyAlignment="1" applyProtection="1">
      <alignment horizontal="center" vertical="center" wrapText="1"/>
    </xf>
    <xf numFmtId="166" fontId="45" fillId="17" borderId="0" xfId="3" applyNumberFormat="1" applyFont="1" applyFill="1" applyBorder="1" applyAlignment="1">
      <alignment horizontal="right" vertical="center" indent="2"/>
    </xf>
    <xf numFmtId="3" fontId="48" fillId="17" borderId="0" xfId="0" applyNumberFormat="1" applyFont="1" applyFill="1" applyBorder="1" applyAlignment="1">
      <alignment horizontal="right" vertical="center" indent="2"/>
    </xf>
    <xf numFmtId="0" fontId="48" fillId="17" borderId="0" xfId="0" applyFont="1" applyFill="1" applyBorder="1" applyAlignment="1">
      <alignment horizontal="right" vertical="center" indent="2"/>
    </xf>
    <xf numFmtId="0" fontId="68" fillId="17" borderId="0" xfId="0" applyFont="1" applyFill="1" applyBorder="1" applyAlignment="1">
      <alignment horizontal="center" vertical="center"/>
    </xf>
    <xf numFmtId="0" fontId="45" fillId="17" borderId="56" xfId="0" applyFont="1" applyFill="1" applyBorder="1" applyAlignment="1">
      <alignment vertical="center"/>
    </xf>
    <xf numFmtId="0" fontId="45" fillId="17" borderId="54" xfId="0" applyFont="1" applyFill="1" applyBorder="1" applyAlignment="1">
      <alignment vertical="center"/>
    </xf>
    <xf numFmtId="0" fontId="0" fillId="18" borderId="57" xfId="0" applyFill="1" applyBorder="1" applyAlignment="1" applyProtection="1">
      <alignment vertical="top"/>
      <protection hidden="1"/>
    </xf>
    <xf numFmtId="0" fontId="0" fillId="18" borderId="58" xfId="0" applyFill="1" applyBorder="1" applyAlignment="1" applyProtection="1">
      <alignment vertical="top"/>
      <protection hidden="1"/>
    </xf>
    <xf numFmtId="1" fontId="58" fillId="17" borderId="0" xfId="0" applyNumberFormat="1" applyFont="1" applyFill="1" applyBorder="1" applyAlignment="1" applyProtection="1">
      <alignment vertical="center" wrapText="1"/>
      <protection locked="0"/>
    </xf>
    <xf numFmtId="0" fontId="0" fillId="17" borderId="0" xfId="0" quotePrefix="1" applyFill="1" applyBorder="1" applyAlignment="1" applyProtection="1">
      <alignment horizontal="center" vertical="top"/>
      <protection hidden="1"/>
    </xf>
    <xf numFmtId="0" fontId="45" fillId="17" borderId="51" xfId="0" applyFont="1" applyFill="1" applyBorder="1" applyAlignment="1" applyProtection="1">
      <alignment horizontal="center" vertical="center"/>
      <protection hidden="1"/>
    </xf>
    <xf numFmtId="0" fontId="45" fillId="17" borderId="56" xfId="0" applyFont="1" applyFill="1" applyBorder="1" applyAlignment="1" applyProtection="1">
      <alignment horizontal="center" vertical="center"/>
      <protection hidden="1"/>
    </xf>
    <xf numFmtId="9" fontId="52" fillId="17" borderId="0" xfId="3" applyFont="1" applyFill="1" applyBorder="1" applyAlignment="1" applyProtection="1">
      <alignment vertical="center" wrapText="1"/>
      <protection hidden="1"/>
    </xf>
    <xf numFmtId="0" fontId="0" fillId="17" borderId="59" xfId="0" applyFill="1" applyBorder="1" applyAlignment="1" applyProtection="1">
      <alignment vertical="top"/>
      <protection hidden="1"/>
    </xf>
    <xf numFmtId="0" fontId="45" fillId="17" borderId="54" xfId="0" applyFont="1" applyFill="1" applyBorder="1" applyAlignment="1" applyProtection="1">
      <alignment horizontal="center" vertical="center"/>
      <protection hidden="1"/>
    </xf>
    <xf numFmtId="0" fontId="57" fillId="17" borderId="0" xfId="0" applyFont="1" applyFill="1" applyBorder="1" applyAlignment="1" applyProtection="1">
      <alignment wrapText="1"/>
      <protection hidden="1"/>
    </xf>
    <xf numFmtId="0" fontId="47" fillId="17" borderId="0" xfId="0" applyFont="1" applyFill="1" applyBorder="1" applyAlignment="1" applyProtection="1">
      <alignment wrapText="1"/>
      <protection hidden="1"/>
    </xf>
    <xf numFmtId="0" fontId="68" fillId="17" borderId="0" xfId="0" applyFont="1" applyFill="1" applyBorder="1" applyAlignment="1" applyProtection="1">
      <alignment horizontal="center" vertical="center" wrapText="1"/>
      <protection hidden="1"/>
    </xf>
    <xf numFmtId="0" fontId="69" fillId="17" borderId="0" xfId="0" applyFont="1" applyFill="1" applyBorder="1" applyAlignment="1" applyProtection="1">
      <alignment horizontal="center" vertical="center" wrapText="1"/>
      <protection hidden="1"/>
    </xf>
    <xf numFmtId="0" fontId="68" fillId="17" borderId="0" xfId="0" applyFont="1" applyFill="1" applyBorder="1" applyAlignment="1" applyProtection="1">
      <alignment vertical="center" wrapText="1"/>
      <protection hidden="1"/>
    </xf>
    <xf numFmtId="0" fontId="57" fillId="17" borderId="0" xfId="0" applyFont="1" applyFill="1" applyBorder="1" applyAlignment="1" applyProtection="1">
      <alignment horizontal="center" vertical="center" wrapText="1"/>
      <protection hidden="1"/>
    </xf>
    <xf numFmtId="0" fontId="58" fillId="17" borderId="0" xfId="0" applyFont="1" applyFill="1" applyBorder="1" applyAlignment="1" applyProtection="1">
      <alignment wrapText="1"/>
      <protection hidden="1"/>
    </xf>
    <xf numFmtId="0" fontId="59" fillId="17" borderId="0" xfId="0" applyFont="1" applyFill="1" applyBorder="1" applyAlignment="1" applyProtection="1">
      <alignment wrapText="1"/>
      <protection hidden="1"/>
    </xf>
    <xf numFmtId="3" fontId="59" fillId="17" borderId="0" xfId="0" applyNumberFormat="1" applyFont="1" applyFill="1" applyBorder="1" applyAlignment="1" applyProtection="1">
      <alignment vertical="center" wrapText="1"/>
      <protection hidden="1"/>
    </xf>
    <xf numFmtId="3" fontId="59" fillId="17" borderId="0" xfId="0" applyNumberFormat="1" applyFont="1" applyFill="1" applyBorder="1" applyAlignment="1" applyProtection="1">
      <alignment horizontal="center" vertical="center" wrapText="1"/>
      <protection hidden="1"/>
    </xf>
    <xf numFmtId="0" fontId="70" fillId="17" borderId="60" xfId="0" quotePrefix="1" applyFont="1" applyFill="1" applyBorder="1" applyAlignment="1" applyProtection="1">
      <alignment horizontal="center" vertical="center" wrapText="1"/>
      <protection hidden="1"/>
    </xf>
    <xf numFmtId="1" fontId="58" fillId="17" borderId="0" xfId="0" applyNumberFormat="1" applyFont="1" applyFill="1" applyBorder="1" applyAlignment="1" applyProtection="1">
      <alignment vertical="center" wrapText="1"/>
      <protection hidden="1"/>
    </xf>
    <xf numFmtId="0" fontId="68" fillId="17" borderId="0" xfId="0" quotePrefix="1" applyFont="1" applyFill="1" applyBorder="1" applyAlignment="1" applyProtection="1">
      <alignment vertical="center" wrapText="1"/>
      <protection hidden="1"/>
    </xf>
    <xf numFmtId="0" fontId="59" fillId="17" borderId="60" xfId="0" quotePrefix="1"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vertical="center" wrapText="1"/>
      <protection hidden="1"/>
    </xf>
    <xf numFmtId="0" fontId="59" fillId="17" borderId="0" xfId="0" quotePrefix="1" applyFont="1" applyFill="1" applyBorder="1" applyAlignment="1" applyProtection="1">
      <alignment horizontal="center" vertical="center" wrapText="1"/>
      <protection hidden="1"/>
    </xf>
    <xf numFmtId="0" fontId="70" fillId="17" borderId="0" xfId="0" quotePrefix="1" applyFont="1" applyFill="1" applyBorder="1" applyAlignment="1" applyProtection="1">
      <alignment horizontal="left" vertical="center" wrapText="1" indent="1"/>
      <protection hidden="1"/>
    </xf>
    <xf numFmtId="0" fontId="59" fillId="17" borderId="0" xfId="0" quotePrefix="1" applyFont="1" applyFill="1" applyBorder="1" applyAlignment="1" applyProtection="1">
      <alignment horizontal="left" vertical="center" wrapText="1" indent="1"/>
      <protection hidden="1"/>
    </xf>
    <xf numFmtId="3" fontId="59" fillId="17" borderId="18" xfId="0" applyNumberFormat="1" applyFont="1" applyFill="1" applyBorder="1" applyAlignment="1" applyProtection="1">
      <alignment horizontal="center" vertical="center" wrapText="1"/>
      <protection hidden="1"/>
    </xf>
    <xf numFmtId="1" fontId="59" fillId="17" borderId="19" xfId="0" applyNumberFormat="1" applyFont="1" applyFill="1" applyBorder="1" applyAlignment="1" applyProtection="1">
      <alignment vertical="center" wrapText="1"/>
      <protection hidden="1"/>
    </xf>
    <xf numFmtId="0" fontId="59" fillId="17" borderId="0" xfId="0" quotePrefix="1" applyFont="1" applyFill="1" applyBorder="1" applyAlignment="1" applyProtection="1">
      <alignment horizontal="left" vertical="center" wrapText="1" indent="2"/>
      <protection hidden="1"/>
    </xf>
    <xf numFmtId="1" fontId="59" fillId="17" borderId="20" xfId="0" applyNumberFormat="1" applyFont="1" applyFill="1" applyBorder="1" applyAlignment="1" applyProtection="1">
      <alignment vertical="center" wrapText="1"/>
      <protection hidden="1"/>
    </xf>
    <xf numFmtId="0" fontId="57" fillId="17" borderId="0" xfId="0" applyFont="1" applyFill="1" applyBorder="1" applyAlignment="1" applyProtection="1">
      <alignment horizontal="left" vertical="center" wrapText="1" indent="1"/>
      <protection hidden="1"/>
    </xf>
    <xf numFmtId="1" fontId="57" fillId="17" borderId="0" xfId="0" applyNumberFormat="1" applyFont="1" applyFill="1" applyBorder="1" applyAlignment="1" applyProtection="1">
      <alignment horizontal="left" vertical="center" wrapText="1" indent="1"/>
      <protection hidden="1"/>
    </xf>
    <xf numFmtId="1" fontId="57" fillId="17" borderId="0" xfId="0" applyNumberFormat="1" applyFont="1" applyFill="1" applyBorder="1" applyAlignment="1" applyProtection="1">
      <alignment horizontal="center" vertical="center" wrapText="1"/>
      <protection hidden="1"/>
    </xf>
    <xf numFmtId="1" fontId="47" fillId="17" borderId="0" xfId="0" applyNumberFormat="1" applyFont="1" applyFill="1" applyBorder="1" applyAlignment="1" applyProtection="1">
      <alignment horizontal="center" vertical="center" wrapText="1"/>
      <protection hidden="1"/>
    </xf>
    <xf numFmtId="0" fontId="59" fillId="17" borderId="0" xfId="0" applyFont="1" applyFill="1" applyBorder="1" applyAlignment="1" applyProtection="1">
      <alignment horizontal="left" wrapText="1" indent="1"/>
      <protection hidden="1"/>
    </xf>
    <xf numFmtId="3" fontId="57" fillId="17" borderId="0" xfId="0" applyNumberFormat="1" applyFont="1" applyFill="1" applyBorder="1" applyAlignment="1" applyProtection="1">
      <alignment horizontal="center" vertical="center" wrapText="1"/>
      <protection hidden="1"/>
    </xf>
    <xf numFmtId="0" fontId="59" fillId="16" borderId="0" xfId="0" applyFont="1" applyFill="1" applyBorder="1" applyAlignment="1" applyProtection="1">
      <alignment wrapText="1"/>
      <protection hidden="1"/>
    </xf>
    <xf numFmtId="0" fontId="59" fillId="16" borderId="0" xfId="0" quotePrefix="1" applyFont="1" applyFill="1" applyBorder="1" applyAlignment="1" applyProtection="1">
      <alignment horizontal="left" vertical="center" wrapText="1" indent="2"/>
      <protection hidden="1"/>
    </xf>
    <xf numFmtId="3" fontId="59" fillId="16" borderId="0" xfId="0" applyNumberFormat="1" applyFont="1" applyFill="1" applyBorder="1" applyAlignment="1" applyProtection="1">
      <alignment horizontal="center" vertical="center" wrapText="1"/>
      <protection hidden="1"/>
    </xf>
    <xf numFmtId="3" fontId="59" fillId="16" borderId="18" xfId="0" applyNumberFormat="1" applyFont="1" applyFill="1" applyBorder="1" applyAlignment="1" applyProtection="1">
      <alignment horizontal="center" vertical="center" wrapText="1"/>
      <protection hidden="1"/>
    </xf>
    <xf numFmtId="1" fontId="59" fillId="16" borderId="0" xfId="0" applyNumberFormat="1" applyFont="1" applyFill="1" applyBorder="1" applyAlignment="1" applyProtection="1">
      <alignment vertical="center" wrapText="1"/>
      <protection hidden="1"/>
    </xf>
    <xf numFmtId="3" fontId="59" fillId="16" borderId="0" xfId="0" applyNumberFormat="1" applyFont="1" applyFill="1" applyBorder="1" applyAlignment="1" applyProtection="1">
      <alignment vertical="center" wrapText="1"/>
      <protection hidden="1"/>
    </xf>
    <xf numFmtId="0" fontId="59" fillId="19" borderId="0" xfId="0" applyFont="1" applyFill="1" applyBorder="1" applyAlignment="1" applyProtection="1">
      <alignment wrapText="1"/>
      <protection hidden="1"/>
    </xf>
    <xf numFmtId="0" fontId="59" fillId="19" borderId="21" xfId="0" quotePrefix="1" applyFont="1" applyFill="1" applyBorder="1" applyAlignment="1" applyProtection="1">
      <alignment vertical="center" wrapText="1"/>
      <protection hidden="1"/>
    </xf>
    <xf numFmtId="0" fontId="59" fillId="19" borderId="0" xfId="0" quotePrefix="1" applyFont="1" applyFill="1" applyBorder="1" applyAlignment="1" applyProtection="1">
      <alignment horizontal="left" vertical="center" wrapText="1" indent="2"/>
      <protection hidden="1"/>
    </xf>
    <xf numFmtId="1" fontId="59" fillId="19" borderId="0" xfId="0" applyNumberFormat="1" applyFont="1" applyFill="1" applyBorder="1" applyAlignment="1" applyProtection="1">
      <alignment horizontal="center" vertical="center" wrapText="1"/>
      <protection hidden="1"/>
    </xf>
    <xf numFmtId="1" fontId="59" fillId="19" borderId="18" xfId="0" applyNumberFormat="1" applyFont="1" applyFill="1" applyBorder="1" applyAlignment="1" applyProtection="1">
      <alignment horizontal="center" vertical="center" wrapText="1"/>
      <protection hidden="1"/>
    </xf>
    <xf numFmtId="1" fontId="59" fillId="19" borderId="0" xfId="0" applyNumberFormat="1" applyFont="1" applyFill="1" applyBorder="1" applyAlignment="1" applyProtection="1">
      <alignment vertical="center" wrapText="1"/>
      <protection hidden="1"/>
    </xf>
    <xf numFmtId="3" fontId="59" fillId="19" borderId="0" xfId="0" applyNumberFormat="1" applyFont="1" applyFill="1" applyBorder="1" applyAlignment="1" applyProtection="1">
      <alignment vertical="center" wrapText="1"/>
      <protection hidden="1"/>
    </xf>
    <xf numFmtId="0" fontId="59" fillId="19" borderId="22" xfId="0" quotePrefix="1" applyFont="1" applyFill="1" applyBorder="1" applyAlignment="1" applyProtection="1">
      <alignment vertical="center" wrapText="1"/>
      <protection hidden="1"/>
    </xf>
    <xf numFmtId="0" fontId="57" fillId="17" borderId="0" xfId="0" quotePrefix="1" applyFont="1" applyFill="1" applyBorder="1" applyAlignment="1" applyProtection="1">
      <alignment horizontal="left" vertical="center" wrapText="1" indent="2"/>
      <protection hidden="1"/>
    </xf>
    <xf numFmtId="3" fontId="68" fillId="17" borderId="0" xfId="0" applyNumberFormat="1" applyFont="1" applyFill="1" applyBorder="1" applyAlignment="1" applyProtection="1">
      <alignment horizontal="center" vertical="center" wrapText="1"/>
      <protection hidden="1"/>
    </xf>
    <xf numFmtId="1" fontId="68" fillId="17" borderId="0" xfId="0" applyNumberFormat="1" applyFont="1" applyFill="1" applyBorder="1" applyAlignment="1" applyProtection="1">
      <alignment vertical="center" wrapText="1"/>
      <protection hidden="1"/>
    </xf>
    <xf numFmtId="1" fontId="47" fillId="17" borderId="0" xfId="0" applyNumberFormat="1" applyFont="1" applyFill="1" applyBorder="1" applyAlignment="1" applyProtection="1">
      <alignment vertical="center" wrapText="1"/>
      <protection hidden="1"/>
    </xf>
    <xf numFmtId="1" fontId="57" fillId="17" borderId="0" xfId="0" applyNumberFormat="1" applyFont="1" applyFill="1" applyBorder="1" applyAlignment="1" applyProtection="1">
      <alignment vertical="center" wrapText="1"/>
      <protection hidden="1"/>
    </xf>
    <xf numFmtId="3" fontId="57" fillId="17" borderId="0" xfId="0" applyNumberFormat="1" applyFont="1" applyFill="1" applyBorder="1" applyAlignment="1" applyProtection="1">
      <alignment vertical="center" wrapText="1"/>
      <protection hidden="1"/>
    </xf>
    <xf numFmtId="0" fontId="70" fillId="17" borderId="23" xfId="0" quotePrefix="1" applyFont="1" applyFill="1" applyBorder="1" applyAlignment="1" applyProtection="1">
      <alignment vertical="center" wrapText="1"/>
      <protection hidden="1"/>
    </xf>
    <xf numFmtId="3" fontId="59" fillId="17" borderId="61" xfId="0" applyNumberFormat="1" applyFont="1" applyFill="1" applyBorder="1" applyAlignment="1" applyProtection="1">
      <alignment horizontal="center" vertical="center" wrapText="1"/>
      <protection hidden="1"/>
    </xf>
    <xf numFmtId="3" fontId="59" fillId="17" borderId="62" xfId="0" applyNumberFormat="1" applyFont="1" applyFill="1" applyBorder="1" applyAlignment="1" applyProtection="1">
      <alignment horizontal="center" vertical="center" wrapText="1"/>
      <protection hidden="1"/>
    </xf>
    <xf numFmtId="4" fontId="59" fillId="17" borderId="61" xfId="0" applyNumberFormat="1" applyFont="1" applyFill="1" applyBorder="1" applyAlignment="1" applyProtection="1">
      <alignment horizontal="center" vertical="center" wrapText="1"/>
      <protection hidden="1"/>
    </xf>
    <xf numFmtId="4" fontId="59" fillId="17" borderId="0" xfId="0" applyNumberFormat="1" applyFont="1" applyFill="1" applyBorder="1" applyAlignment="1" applyProtection="1">
      <alignment horizontal="center" vertical="center" wrapText="1"/>
      <protection hidden="1"/>
    </xf>
    <xf numFmtId="0" fontId="71" fillId="17" borderId="0" xfId="0" applyFont="1" applyFill="1" applyBorder="1" applyAlignment="1" applyProtection="1">
      <alignment wrapText="1"/>
      <protection hidden="1"/>
    </xf>
    <xf numFmtId="1" fontId="72" fillId="17" borderId="0" xfId="0" applyNumberFormat="1" applyFont="1" applyFill="1" applyBorder="1" applyAlignment="1" applyProtection="1">
      <alignment vertical="center" wrapText="1"/>
      <protection hidden="1"/>
    </xf>
    <xf numFmtId="3" fontId="59" fillId="17" borderId="60" xfId="0" applyNumberFormat="1" applyFont="1" applyFill="1" applyBorder="1" applyAlignment="1" applyProtection="1">
      <alignment horizontal="center" vertical="center" wrapText="1"/>
      <protection hidden="1"/>
    </xf>
    <xf numFmtId="168" fontId="59" fillId="17" borderId="0" xfId="0" applyNumberFormat="1" applyFont="1" applyFill="1" applyBorder="1" applyAlignment="1" applyProtection="1">
      <alignment horizontal="center" vertical="center" wrapText="1"/>
      <protection hidden="1"/>
    </xf>
    <xf numFmtId="168" fontId="70" fillId="17" borderId="63" xfId="0" applyNumberFormat="1" applyFont="1" applyFill="1" applyBorder="1" applyAlignment="1" applyProtection="1">
      <alignment vertical="center" wrapText="1"/>
      <protection hidden="1"/>
    </xf>
    <xf numFmtId="1" fontId="73" fillId="17" borderId="0" xfId="0" quotePrefix="1" applyNumberFormat="1" applyFont="1" applyFill="1" applyBorder="1" applyAlignment="1" applyProtection="1">
      <protection hidden="1"/>
    </xf>
    <xf numFmtId="0" fontId="47" fillId="17" borderId="0" xfId="0" applyFont="1" applyFill="1" applyBorder="1" applyAlignment="1" applyProtection="1">
      <alignment horizontal="center" vertical="center" wrapText="1"/>
      <protection hidden="1"/>
    </xf>
    <xf numFmtId="166" fontId="58" fillId="17" borderId="0" xfId="3" applyNumberFormat="1" applyFont="1" applyFill="1" applyBorder="1" applyAlignment="1" applyProtection="1">
      <alignment vertical="center" wrapText="1"/>
      <protection hidden="1"/>
    </xf>
    <xf numFmtId="166" fontId="59" fillId="17" borderId="0" xfId="3" applyNumberFormat="1" applyFont="1" applyFill="1" applyBorder="1" applyAlignment="1" applyProtection="1">
      <alignment vertical="center" wrapText="1"/>
      <protection hidden="1"/>
    </xf>
    <xf numFmtId="3" fontId="58" fillId="17" borderId="0" xfId="0" applyNumberFormat="1" applyFont="1" applyFill="1" applyBorder="1" applyAlignment="1" applyProtection="1">
      <alignment vertical="center" wrapText="1"/>
      <protection hidden="1"/>
    </xf>
    <xf numFmtId="166" fontId="59" fillId="17" borderId="0" xfId="3" applyNumberFormat="1" applyFont="1" applyFill="1" applyBorder="1" applyAlignment="1" applyProtection="1">
      <alignment horizontal="center" vertical="center" wrapText="1"/>
      <protection hidden="1"/>
    </xf>
    <xf numFmtId="0" fontId="59" fillId="17" borderId="0" xfId="0" applyFont="1" applyFill="1" applyBorder="1" applyAlignment="1" applyProtection="1">
      <alignment horizontal="left" vertical="center" wrapText="1" indent="1"/>
      <protection hidden="1"/>
    </xf>
    <xf numFmtId="166" fontId="59" fillId="17" borderId="0" xfId="0" applyNumberFormat="1" applyFont="1" applyFill="1" applyBorder="1" applyAlignment="1" applyProtection="1">
      <protection hidden="1"/>
    </xf>
    <xf numFmtId="0" fontId="0" fillId="17" borderId="0" xfId="0" applyFill="1" applyAlignment="1" applyProtection="1">
      <alignment horizontal="left" vertical="top"/>
      <protection hidden="1"/>
    </xf>
    <xf numFmtId="0" fontId="52" fillId="17" borderId="0" xfId="0" applyFont="1" applyFill="1" applyAlignment="1" applyProtection="1">
      <alignment horizontal="left" wrapText="1"/>
      <protection hidden="1"/>
    </xf>
    <xf numFmtId="9" fontId="59" fillId="17" borderId="0" xfId="3" applyFont="1" applyFill="1" applyBorder="1" applyAlignment="1" applyProtection="1">
      <alignment horizontal="center" vertical="center" wrapText="1"/>
      <protection hidden="1"/>
    </xf>
    <xf numFmtId="0" fontId="59" fillId="17" borderId="61" xfId="0" quotePrefix="1" applyFont="1" applyFill="1" applyBorder="1" applyAlignment="1" applyProtection="1">
      <alignment horizontal="center" vertical="center" wrapText="1"/>
      <protection hidden="1"/>
    </xf>
    <xf numFmtId="3" fontId="59" fillId="17" borderId="61" xfId="0" applyNumberFormat="1"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horizontal="center" vertical="center" wrapText="1"/>
      <protection hidden="1"/>
    </xf>
    <xf numFmtId="0" fontId="59" fillId="17" borderId="61" xfId="0" quotePrefix="1" applyFont="1" applyFill="1" applyBorder="1" applyAlignment="1" applyProtection="1">
      <alignment horizontal="center" vertical="center" wrapText="1"/>
      <protection hidden="1"/>
    </xf>
    <xf numFmtId="0" fontId="52" fillId="17" borderId="61" xfId="0" applyFont="1" applyFill="1" applyBorder="1" applyAlignment="1" applyProtection="1">
      <alignment vertical="center"/>
      <protection hidden="1"/>
    </xf>
    <xf numFmtId="0" fontId="52" fillId="17" borderId="61" xfId="0" applyFont="1" applyFill="1" applyBorder="1" applyAlignment="1" applyProtection="1">
      <alignment horizontal="right" vertical="center" indent="1"/>
      <protection hidden="1"/>
    </xf>
    <xf numFmtId="0" fontId="73" fillId="17" borderId="0" xfId="0" applyFont="1" applyFill="1" applyBorder="1" applyAlignment="1" applyProtection="1">
      <alignment wrapText="1"/>
      <protection hidden="1"/>
    </xf>
    <xf numFmtId="0" fontId="74" fillId="17" borderId="0" xfId="0" applyFont="1" applyFill="1" applyBorder="1" applyAlignment="1" applyProtection="1">
      <alignment wrapText="1"/>
      <protection hidden="1"/>
    </xf>
    <xf numFmtId="0" fontId="57" fillId="17" borderId="0" xfId="0" applyFont="1" applyFill="1" applyBorder="1" applyAlignment="1" applyProtection="1">
      <alignment wrapText="1"/>
    </xf>
    <xf numFmtId="0" fontId="59" fillId="17" borderId="0" xfId="0" applyFont="1" applyFill="1" applyBorder="1" applyAlignment="1" applyProtection="1">
      <alignment wrapText="1"/>
    </xf>
    <xf numFmtId="3" fontId="59" fillId="17" borderId="0" xfId="0" applyNumberFormat="1" applyFont="1" applyFill="1" applyBorder="1" applyAlignment="1" applyProtection="1">
      <alignment horizontal="center" vertical="center" wrapText="1"/>
    </xf>
    <xf numFmtId="0" fontId="59" fillId="17" borderId="0" xfId="0" applyFont="1" applyFill="1" applyBorder="1" applyAlignment="1" applyProtection="1">
      <alignment horizontal="center" vertical="center" wrapText="1"/>
    </xf>
    <xf numFmtId="0" fontId="59" fillId="17" borderId="0" xfId="0" quotePrefix="1" applyFont="1" applyFill="1" applyBorder="1" applyAlignment="1" applyProtection="1">
      <alignment horizontal="left" vertical="center" wrapText="1" indent="2"/>
    </xf>
    <xf numFmtId="0" fontId="59" fillId="17" borderId="0" xfId="0" applyFont="1" applyFill="1" applyBorder="1" applyAlignment="1" applyProtection="1">
      <alignment vertical="center" wrapText="1"/>
    </xf>
    <xf numFmtId="0" fontId="70" fillId="17" borderId="0" xfId="0" quotePrefix="1" applyFont="1" applyFill="1" applyBorder="1" applyAlignment="1" applyProtection="1">
      <alignment horizontal="left" vertical="center" wrapText="1" indent="2"/>
    </xf>
    <xf numFmtId="0" fontId="59" fillId="17" borderId="0" xfId="0" quotePrefix="1" applyFont="1" applyFill="1" applyBorder="1" applyAlignment="1" applyProtection="1">
      <alignment vertical="center"/>
    </xf>
    <xf numFmtId="3" fontId="70" fillId="17" borderId="0" xfId="0" applyNumberFormat="1" applyFont="1" applyFill="1" applyBorder="1" applyAlignment="1" applyProtection="1">
      <alignment horizontal="center" vertical="center" wrapText="1"/>
    </xf>
    <xf numFmtId="0" fontId="70" fillId="17" borderId="0" xfId="0" applyFont="1" applyFill="1" applyBorder="1" applyAlignment="1" applyProtection="1">
      <alignment wrapText="1"/>
    </xf>
    <xf numFmtId="0" fontId="70" fillId="17" borderId="0" xfId="0" quotePrefix="1" applyFont="1" applyFill="1" applyBorder="1" applyAlignment="1" applyProtection="1">
      <alignment vertical="center" wrapText="1"/>
    </xf>
    <xf numFmtId="0" fontId="70" fillId="17" borderId="0" xfId="0" applyFont="1" applyFill="1" applyBorder="1" applyAlignment="1" applyProtection="1">
      <alignment vertical="center" wrapText="1"/>
    </xf>
    <xf numFmtId="0" fontId="70" fillId="17" borderId="0" xfId="0" quotePrefix="1" applyFont="1" applyFill="1" applyBorder="1" applyAlignment="1" applyProtection="1">
      <alignment horizontal="left" vertical="center" indent="1"/>
    </xf>
    <xf numFmtId="0" fontId="59" fillId="17" borderId="0" xfId="0" quotePrefix="1" applyFont="1" applyFill="1" applyBorder="1" applyAlignment="1" applyProtection="1">
      <alignment horizontal="left" vertical="center" indent="1"/>
    </xf>
    <xf numFmtId="0" fontId="68" fillId="17" borderId="0" xfId="0" applyFont="1" applyFill="1" applyBorder="1" applyAlignment="1" applyProtection="1">
      <alignment wrapText="1"/>
    </xf>
    <xf numFmtId="0" fontId="59" fillId="17" borderId="0" xfId="0" quotePrefix="1" applyFont="1" applyFill="1" applyBorder="1" applyAlignment="1" applyProtection="1">
      <alignment horizontal="left" vertical="center"/>
    </xf>
    <xf numFmtId="1" fontId="57" fillId="17" borderId="0" xfId="0" applyNumberFormat="1" applyFont="1" applyFill="1" applyBorder="1" applyAlignment="1" applyProtection="1">
      <alignment horizontal="center" vertical="center" wrapText="1"/>
    </xf>
    <xf numFmtId="3" fontId="72" fillId="17" borderId="0" xfId="0" quotePrefix="1" applyNumberFormat="1" applyFont="1" applyFill="1" applyBorder="1" applyAlignment="1" applyProtection="1">
      <alignment wrapText="1"/>
    </xf>
    <xf numFmtId="0" fontId="68" fillId="17" borderId="0" xfId="0" applyFont="1" applyFill="1" applyBorder="1" applyAlignment="1" applyProtection="1">
      <alignment horizontal="center" vertical="center" wrapText="1"/>
    </xf>
    <xf numFmtId="0" fontId="59" fillId="17" borderId="63" xfId="0" applyFont="1" applyFill="1" applyBorder="1" applyAlignment="1" applyProtection="1">
      <alignment wrapText="1"/>
    </xf>
    <xf numFmtId="0" fontId="75" fillId="17" borderId="0" xfId="0" quotePrefix="1" applyFont="1" applyFill="1" applyBorder="1" applyAlignment="1" applyProtection="1">
      <alignment horizontal="center" vertical="center" wrapText="1"/>
    </xf>
    <xf numFmtId="0" fontId="57" fillId="17" borderId="0" xfId="0" applyFont="1" applyFill="1" applyBorder="1" applyAlignment="1" applyProtection="1">
      <alignment horizontal="left" vertical="top" wrapText="1"/>
      <protection hidden="1"/>
    </xf>
    <xf numFmtId="0" fontId="57" fillId="17" borderId="64" xfId="0" applyFont="1" applyFill="1" applyBorder="1" applyAlignment="1" applyProtection="1">
      <alignment horizontal="left" vertical="top" wrapText="1"/>
      <protection hidden="1"/>
    </xf>
    <xf numFmtId="0" fontId="57" fillId="17" borderId="0" xfId="0" applyFont="1" applyFill="1" applyBorder="1" applyAlignment="1" applyProtection="1">
      <alignment horizontal="left" vertical="center" wrapText="1"/>
      <protection hidden="1"/>
    </xf>
    <xf numFmtId="0" fontId="76" fillId="17" borderId="65" xfId="0" quotePrefix="1" applyFont="1" applyFill="1" applyBorder="1" applyAlignment="1" applyProtection="1">
      <alignment vertical="center" wrapText="1"/>
      <protection hidden="1"/>
    </xf>
    <xf numFmtId="0" fontId="59" fillId="17" borderId="0" xfId="0" applyFont="1" applyFill="1" applyBorder="1" applyAlignment="1" applyProtection="1">
      <alignment horizontal="left" vertical="top" wrapText="1"/>
      <protection hidden="1"/>
    </xf>
    <xf numFmtId="0" fontId="59" fillId="17" borderId="64" xfId="0" applyFont="1" applyFill="1" applyBorder="1" applyAlignment="1" applyProtection="1">
      <alignment horizontal="left" vertical="top" wrapText="1"/>
      <protection hidden="1"/>
    </xf>
    <xf numFmtId="0" fontId="76" fillId="17" borderId="0" xfId="0" quotePrefix="1" applyFont="1" applyFill="1" applyBorder="1" applyAlignment="1" applyProtection="1">
      <alignment vertical="center" wrapText="1"/>
      <protection hidden="1"/>
    </xf>
    <xf numFmtId="0" fontId="76" fillId="17" borderId="0" xfId="0" quotePrefix="1" applyFont="1" applyFill="1" applyBorder="1" applyAlignment="1" applyProtection="1">
      <alignment horizontal="center" vertical="center" wrapText="1"/>
      <protection hidden="1"/>
    </xf>
    <xf numFmtId="0" fontId="76" fillId="17" borderId="11" xfId="0" quotePrefix="1" applyFont="1" applyFill="1" applyBorder="1" applyAlignment="1" applyProtection="1">
      <alignment horizontal="center" vertical="center" wrapText="1"/>
      <protection hidden="1"/>
    </xf>
    <xf numFmtId="0" fontId="76" fillId="17" borderId="0" xfId="0" quotePrefix="1" applyFont="1" applyFill="1" applyBorder="1" applyAlignment="1" applyProtection="1">
      <alignment horizontal="center" vertical="top" wrapText="1"/>
      <protection hidden="1"/>
    </xf>
    <xf numFmtId="0" fontId="68" fillId="17" borderId="66" xfId="0" applyFont="1" applyFill="1" applyBorder="1" applyAlignment="1" applyProtection="1">
      <alignment horizontal="center" vertical="center" wrapText="1"/>
      <protection hidden="1"/>
    </xf>
    <xf numFmtId="0" fontId="76" fillId="17" borderId="61" xfId="0" quotePrefix="1"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horizontal="left" vertical="top" wrapText="1" indent="1"/>
      <protection hidden="1"/>
    </xf>
    <xf numFmtId="3" fontId="77" fillId="17" borderId="0" xfId="0" quotePrefix="1" applyNumberFormat="1" applyFont="1" applyFill="1" applyBorder="1" applyAlignment="1" applyProtection="1">
      <alignment horizontal="center" vertical="center" wrapText="1"/>
      <protection hidden="1"/>
    </xf>
    <xf numFmtId="0" fontId="77" fillId="17" borderId="0" xfId="0" quotePrefix="1" applyFont="1" applyFill="1" applyBorder="1" applyAlignment="1" applyProtection="1">
      <alignment horizontal="center" vertical="center" wrapText="1"/>
      <protection hidden="1"/>
    </xf>
    <xf numFmtId="1" fontId="59" fillId="17" borderId="0" xfId="0" applyNumberFormat="1" applyFont="1" applyFill="1" applyBorder="1" applyAlignment="1" applyProtection="1">
      <alignment horizontal="left" vertical="top" wrapText="1"/>
      <protection hidden="1"/>
    </xf>
    <xf numFmtId="1" fontId="77" fillId="17" borderId="0" xfId="0" quotePrefix="1" applyNumberFormat="1" applyFont="1" applyFill="1" applyBorder="1" applyAlignment="1" applyProtection="1">
      <alignment horizontal="center" vertical="center" wrapText="1"/>
      <protection hidden="1"/>
    </xf>
    <xf numFmtId="1" fontId="59" fillId="17" borderId="0" xfId="0" quotePrefix="1" applyNumberFormat="1" applyFont="1" applyFill="1" applyBorder="1" applyAlignment="1" applyProtection="1">
      <alignment horizontal="left" vertical="top" wrapText="1" indent="1"/>
      <protection hidden="1"/>
    </xf>
    <xf numFmtId="1" fontId="59" fillId="17" borderId="61" xfId="0" applyNumberFormat="1" applyFont="1" applyFill="1" applyBorder="1" applyAlignment="1" applyProtection="1">
      <alignment horizontal="center" vertical="center" wrapText="1"/>
      <protection hidden="1"/>
    </xf>
    <xf numFmtId="0" fontId="59" fillId="17" borderId="0" xfId="0" applyFont="1" applyFill="1" applyBorder="1" applyAlignment="1" applyProtection="1">
      <alignment horizontal="left" vertical="center" wrapText="1"/>
      <protection hidden="1"/>
    </xf>
    <xf numFmtId="0" fontId="59" fillId="17" borderId="12" xfId="0" quotePrefix="1" applyFont="1" applyFill="1" applyBorder="1" applyAlignment="1" applyProtection="1">
      <alignment horizontal="left" vertical="top" wrapText="1" indent="1"/>
      <protection hidden="1"/>
    </xf>
    <xf numFmtId="0" fontId="57" fillId="17" borderId="0" xfId="0" applyFont="1" applyFill="1" applyBorder="1" applyAlignment="1" applyProtection="1">
      <alignment horizontal="center" vertical="top" wrapText="1"/>
      <protection hidden="1"/>
    </xf>
    <xf numFmtId="1" fontId="76" fillId="17" borderId="61" xfId="0" quotePrefix="1" applyNumberFormat="1" applyFont="1" applyFill="1" applyBorder="1" applyAlignment="1" applyProtection="1">
      <alignment horizontal="center" vertical="center" wrapText="1"/>
      <protection hidden="1"/>
    </xf>
    <xf numFmtId="0" fontId="77" fillId="17" borderId="24" xfId="0" quotePrefix="1" applyFont="1" applyFill="1" applyBorder="1" applyAlignment="1" applyProtection="1">
      <alignment horizontal="center" vertical="center" wrapText="1"/>
      <protection hidden="1"/>
    </xf>
    <xf numFmtId="9" fontId="59" fillId="17" borderId="19" xfId="0" applyNumberFormat="1" applyFont="1" applyFill="1" applyBorder="1" applyAlignment="1" applyProtection="1">
      <alignment horizontal="center" vertical="center" wrapText="1"/>
      <protection hidden="1"/>
    </xf>
    <xf numFmtId="9" fontId="59" fillId="17" borderId="0" xfId="0" applyNumberFormat="1" applyFont="1" applyFill="1" applyBorder="1" applyAlignment="1" applyProtection="1">
      <alignment horizontal="center" vertical="center" wrapText="1"/>
      <protection hidden="1"/>
    </xf>
    <xf numFmtId="1" fontId="77" fillId="17" borderId="61" xfId="0" quotePrefix="1" applyNumberFormat="1" applyFont="1" applyFill="1" applyBorder="1" applyAlignment="1" applyProtection="1">
      <alignment horizontal="center" vertical="center" wrapText="1"/>
      <protection hidden="1"/>
    </xf>
    <xf numFmtId="0" fontId="77" fillId="17" borderId="25" xfId="0" quotePrefix="1" applyFont="1" applyFill="1" applyBorder="1" applyAlignment="1" applyProtection="1">
      <alignment horizontal="center" vertical="center" wrapText="1"/>
      <protection hidden="1"/>
    </xf>
    <xf numFmtId="9" fontId="59" fillId="17" borderId="20" xfId="0" applyNumberFormat="1" applyFont="1" applyFill="1" applyBorder="1" applyAlignment="1" applyProtection="1">
      <alignment horizontal="center" vertical="center" wrapText="1"/>
      <protection hidden="1"/>
    </xf>
    <xf numFmtId="0" fontId="77" fillId="17" borderId="26" xfId="0" quotePrefix="1" applyFont="1" applyFill="1" applyBorder="1" applyAlignment="1" applyProtection="1">
      <alignment horizontal="center" vertical="center" wrapText="1"/>
      <protection hidden="1"/>
    </xf>
    <xf numFmtId="9" fontId="59" fillId="17" borderId="21" xfId="0" applyNumberFormat="1" applyFont="1" applyFill="1" applyBorder="1" applyAlignment="1" applyProtection="1">
      <alignment horizontal="center" vertical="center" wrapText="1"/>
      <protection hidden="1"/>
    </xf>
    <xf numFmtId="0" fontId="59" fillId="17" borderId="64" xfId="0" applyFont="1" applyFill="1" applyBorder="1" applyAlignment="1" applyProtection="1">
      <alignment horizontal="center" vertical="center" wrapText="1"/>
      <protection hidden="1"/>
    </xf>
    <xf numFmtId="1" fontId="59" fillId="17" borderId="61" xfId="0" quotePrefix="1" applyNumberFormat="1" applyFont="1" applyFill="1" applyBorder="1" applyAlignment="1" applyProtection="1">
      <alignment horizontal="center" vertical="center" wrapText="1"/>
      <protection hidden="1"/>
    </xf>
    <xf numFmtId="0" fontId="52" fillId="17" borderId="0" xfId="0" applyFont="1" applyFill="1" applyBorder="1" applyAlignment="1" applyProtection="1">
      <alignment horizontal="center" vertical="center" wrapText="1"/>
      <protection hidden="1"/>
    </xf>
    <xf numFmtId="0" fontId="0" fillId="17" borderId="0" xfId="0" applyFill="1" applyAlignment="1" applyProtection="1">
      <alignment horizontal="right" vertical="top" wrapText="1" indent="1"/>
      <protection hidden="1"/>
    </xf>
    <xf numFmtId="0" fontId="0" fillId="17" borderId="0" xfId="0" applyFill="1" applyAlignment="1" applyProtection="1">
      <alignment horizontal="left" vertical="top"/>
      <protection hidden="1"/>
    </xf>
    <xf numFmtId="0" fontId="52" fillId="17" borderId="0" xfId="0" applyFont="1" applyFill="1" applyAlignment="1" applyProtection="1">
      <alignment horizontal="left" wrapText="1"/>
      <protection hidden="1"/>
    </xf>
    <xf numFmtId="0" fontId="0" fillId="17" borderId="0" xfId="0" applyFill="1" applyAlignment="1" applyProtection="1">
      <alignment horizontal="left" vertical="top" wrapText="1"/>
      <protection hidden="1"/>
    </xf>
    <xf numFmtId="0" fontId="64" fillId="17" borderId="0" xfId="1" quotePrefix="1" applyFont="1" applyFill="1" applyBorder="1" applyAlignment="1" applyProtection="1">
      <alignment horizontal="left" vertical="center"/>
      <protection hidden="1"/>
    </xf>
    <xf numFmtId="0" fontId="50" fillId="17" borderId="0" xfId="0" applyFont="1" applyFill="1" applyBorder="1" applyAlignment="1" applyProtection="1">
      <alignment horizontal="center" vertical="center" wrapText="1"/>
      <protection hidden="1"/>
    </xf>
    <xf numFmtId="0" fontId="0" fillId="17" borderId="0" xfId="0" applyFill="1" applyBorder="1" applyAlignment="1" applyProtection="1">
      <alignment horizontal="center" vertical="center" wrapText="1"/>
      <protection hidden="1"/>
    </xf>
    <xf numFmtId="0" fontId="52" fillId="17" borderId="0" xfId="0" applyFont="1" applyFill="1" applyAlignment="1" applyProtection="1">
      <alignment horizontal="left" vertical="top" wrapText="1"/>
      <protection hidden="1"/>
    </xf>
    <xf numFmtId="0" fontId="63" fillId="17" borderId="0" xfId="0" applyFont="1" applyFill="1" applyAlignment="1" applyProtection="1">
      <alignment horizontal="left" vertical="top"/>
      <protection hidden="1"/>
    </xf>
    <xf numFmtId="1" fontId="52" fillId="17" borderId="0" xfId="0" applyNumberFormat="1" applyFont="1" applyFill="1" applyBorder="1" applyAlignment="1" applyProtection="1">
      <alignment horizontal="center" vertical="center" wrapText="1"/>
      <protection hidden="1"/>
    </xf>
    <xf numFmtId="0" fontId="19" fillId="17" borderId="0" xfId="0" applyFont="1" applyFill="1" applyAlignment="1" applyProtection="1">
      <alignment horizontal="left" vertical="top" wrapText="1"/>
      <protection hidden="1"/>
    </xf>
    <xf numFmtId="0" fontId="19" fillId="17" borderId="0" xfId="0" applyFont="1" applyFill="1" applyAlignment="1" applyProtection="1">
      <alignment horizontal="left" vertical="top"/>
      <protection hidden="1"/>
    </xf>
    <xf numFmtId="0" fontId="54" fillId="17" borderId="0" xfId="0" applyFont="1" applyFill="1" applyAlignment="1" applyProtection="1">
      <alignment horizontal="left" vertical="center"/>
      <protection hidden="1"/>
    </xf>
    <xf numFmtId="0" fontId="0" fillId="17" borderId="0" xfId="0" applyFill="1" applyAlignment="1" applyProtection="1">
      <alignment horizontal="center" vertical="top"/>
      <protection hidden="1"/>
    </xf>
    <xf numFmtId="1" fontId="77" fillId="17" borderId="61" xfId="0" quotePrefix="1" applyNumberFormat="1" applyFont="1" applyFill="1" applyBorder="1" applyAlignment="1" applyProtection="1">
      <alignment horizontal="center" vertical="center" wrapText="1"/>
      <protection hidden="1"/>
    </xf>
    <xf numFmtId="0" fontId="59" fillId="17" borderId="0" xfId="0" applyFont="1" applyFill="1" applyBorder="1" applyAlignment="1" applyProtection="1">
      <alignment horizontal="center" vertical="center" wrapText="1"/>
      <protection hidden="1"/>
    </xf>
    <xf numFmtId="0" fontId="0" fillId="17" borderId="0" xfId="0" applyFill="1"/>
    <xf numFmtId="0" fontId="48" fillId="17" borderId="0" xfId="0" applyFont="1" applyFill="1" applyBorder="1" applyAlignment="1" applyProtection="1">
      <alignment vertical="center"/>
      <protection hidden="1"/>
    </xf>
    <xf numFmtId="0" fontId="0" fillId="17" borderId="0" xfId="0" applyFill="1" applyBorder="1"/>
    <xf numFmtId="0" fontId="58" fillId="17" borderId="0" xfId="0" applyFont="1" applyFill="1" applyBorder="1" applyAlignment="1" applyProtection="1">
      <alignment vertical="center" wrapText="1"/>
      <protection locked="0"/>
    </xf>
    <xf numFmtId="0" fontId="52" fillId="17" borderId="0" xfId="0" applyFont="1" applyFill="1" applyBorder="1" applyAlignment="1" applyProtection="1">
      <alignment horizontal="center" vertical="center"/>
      <protection hidden="1"/>
    </xf>
    <xf numFmtId="0" fontId="0" fillId="18" borderId="67" xfId="0" applyFill="1" applyBorder="1" applyAlignment="1" applyProtection="1">
      <alignment vertical="top"/>
      <protection hidden="1"/>
    </xf>
    <xf numFmtId="0" fontId="0" fillId="18" borderId="68" xfId="0" applyFill="1" applyBorder="1" applyAlignment="1" applyProtection="1">
      <alignment vertical="top"/>
      <protection hidden="1"/>
    </xf>
    <xf numFmtId="0" fontId="0" fillId="17" borderId="0" xfId="0" applyFont="1" applyFill="1" applyAlignment="1" applyProtection="1">
      <alignment vertical="center"/>
      <protection hidden="1"/>
    </xf>
    <xf numFmtId="0" fontId="0" fillId="17" borderId="0" xfId="0" applyFont="1" applyFill="1" applyBorder="1" applyAlignment="1" applyProtection="1">
      <alignment vertical="center"/>
      <protection hidden="1"/>
    </xf>
    <xf numFmtId="0" fontId="45" fillId="17" borderId="0" xfId="0" applyFont="1" applyFill="1" applyAlignment="1" applyProtection="1">
      <alignment vertical="top"/>
      <protection hidden="1"/>
    </xf>
    <xf numFmtId="0" fontId="45" fillId="17" borderId="0" xfId="0" applyFont="1" applyFill="1" applyAlignment="1" applyProtection="1">
      <alignment vertical="top" wrapText="1"/>
      <protection hidden="1"/>
    </xf>
    <xf numFmtId="0" fontId="45" fillId="17" borderId="0" xfId="0" applyFont="1" applyFill="1" applyBorder="1" applyAlignment="1" applyProtection="1">
      <alignment vertical="top"/>
      <protection hidden="1"/>
    </xf>
    <xf numFmtId="0" fontId="63" fillId="17" borderId="0" xfId="0" applyFont="1" applyFill="1"/>
    <xf numFmtId="0" fontId="0" fillId="17" borderId="0" xfId="0" applyFill="1" applyBorder="1" applyAlignment="1" applyProtection="1">
      <alignment horizontal="center" vertical="top"/>
      <protection hidden="1"/>
    </xf>
    <xf numFmtId="1" fontId="52" fillId="17" borderId="69" xfId="0" applyNumberFormat="1" applyFont="1" applyFill="1" applyBorder="1" applyAlignment="1" applyProtection="1">
      <alignment horizontal="center" vertical="center" wrapText="1"/>
      <protection hidden="1"/>
    </xf>
    <xf numFmtId="1" fontId="52" fillId="17" borderId="70" xfId="0" applyNumberFormat="1" applyFont="1" applyFill="1" applyBorder="1" applyAlignment="1" applyProtection="1">
      <alignment horizontal="center" vertical="center" wrapText="1"/>
      <protection hidden="1"/>
    </xf>
    <xf numFmtId="1" fontId="52" fillId="17" borderId="71" xfId="0" applyNumberFormat="1" applyFont="1" applyFill="1" applyBorder="1" applyAlignment="1" applyProtection="1">
      <alignment horizontal="center" vertical="center" wrapText="1"/>
      <protection hidden="1"/>
    </xf>
    <xf numFmtId="0" fontId="52" fillId="17" borderId="0" xfId="0" applyFont="1" applyFill="1" applyAlignment="1" applyProtection="1">
      <alignment vertical="top" wrapText="1"/>
      <protection hidden="1"/>
    </xf>
    <xf numFmtId="0" fontId="52" fillId="17" borderId="0" xfId="0" applyFont="1" applyFill="1" applyAlignment="1" applyProtection="1">
      <alignment horizontal="right" vertical="top" wrapText="1" indent="1"/>
      <protection hidden="1"/>
    </xf>
    <xf numFmtId="0" fontId="67" fillId="17" borderId="0" xfId="0" applyFont="1" applyFill="1" applyBorder="1" applyAlignment="1" applyProtection="1">
      <alignment vertical="top"/>
      <protection hidden="1"/>
    </xf>
    <xf numFmtId="0" fontId="52" fillId="17" borderId="0" xfId="0" applyFont="1" applyFill="1" applyBorder="1" applyAlignment="1" applyProtection="1">
      <alignment vertical="top" wrapText="1"/>
      <protection hidden="1"/>
    </xf>
    <xf numFmtId="3" fontId="52" fillId="17" borderId="0" xfId="0" applyNumberFormat="1" applyFont="1" applyFill="1" applyAlignment="1" applyProtection="1">
      <alignment vertical="top"/>
      <protection hidden="1"/>
    </xf>
    <xf numFmtId="3" fontId="52" fillId="17" borderId="72" xfId="0" applyNumberFormat="1" applyFont="1" applyFill="1" applyBorder="1" applyAlignment="1" applyProtection="1">
      <alignment horizontal="center" vertical="center"/>
      <protection hidden="1"/>
    </xf>
    <xf numFmtId="0" fontId="52" fillId="17" borderId="72" xfId="0" applyFont="1" applyFill="1" applyBorder="1" applyAlignment="1" applyProtection="1">
      <alignment horizontal="center" vertical="center"/>
      <protection hidden="1"/>
    </xf>
    <xf numFmtId="2" fontId="52" fillId="17" borderId="0" xfId="0" applyNumberFormat="1" applyFont="1" applyFill="1" applyAlignment="1" applyProtection="1">
      <alignment horizontal="center" vertical="center"/>
      <protection hidden="1"/>
    </xf>
    <xf numFmtId="1" fontId="52" fillId="17" borderId="72" xfId="0" applyNumberFormat="1" applyFont="1" applyFill="1" applyBorder="1" applyAlignment="1" applyProtection="1">
      <alignment horizontal="center" vertical="center"/>
      <protection hidden="1"/>
    </xf>
    <xf numFmtId="2" fontId="52" fillId="17" borderId="72" xfId="0" applyNumberFormat="1" applyFont="1" applyFill="1" applyBorder="1" applyAlignment="1" applyProtection="1">
      <alignment horizontal="center" vertical="center"/>
      <protection hidden="1"/>
    </xf>
    <xf numFmtId="3" fontId="52" fillId="18" borderId="72" xfId="0" applyNumberFormat="1" applyFont="1" applyFill="1" applyBorder="1" applyAlignment="1" applyProtection="1">
      <alignment horizontal="center" vertical="center"/>
      <protection hidden="1"/>
    </xf>
    <xf numFmtId="1" fontId="52" fillId="18" borderId="72" xfId="0" applyNumberFormat="1" applyFont="1" applyFill="1" applyBorder="1" applyAlignment="1" applyProtection="1">
      <alignment horizontal="center" vertical="center"/>
      <protection hidden="1"/>
    </xf>
    <xf numFmtId="2" fontId="52" fillId="18" borderId="72" xfId="0" applyNumberFormat="1" applyFont="1" applyFill="1" applyBorder="1" applyAlignment="1" applyProtection="1">
      <alignment horizontal="center" vertical="center"/>
      <protection hidden="1"/>
    </xf>
    <xf numFmtId="166" fontId="52" fillId="17" borderId="0" xfId="0" applyNumberFormat="1" applyFont="1" applyFill="1" applyBorder="1" applyAlignment="1" applyProtection="1">
      <alignment vertical="center" wrapText="1"/>
      <protection hidden="1"/>
    </xf>
    <xf numFmtId="0" fontId="48" fillId="17" borderId="0" xfId="0" applyFont="1" applyFill="1" applyBorder="1" applyAlignment="1" applyProtection="1">
      <alignment horizontal="center" vertical="center"/>
      <protection hidden="1"/>
    </xf>
    <xf numFmtId="0" fontId="45" fillId="17" borderId="0" xfId="0" applyFont="1" applyFill="1"/>
    <xf numFmtId="0" fontId="45" fillId="17" borderId="0" xfId="0" applyFont="1" applyFill="1" applyBorder="1" applyAlignment="1" applyProtection="1">
      <alignment vertical="center" wrapText="1"/>
      <protection hidden="1"/>
    </xf>
    <xf numFmtId="0" fontId="46" fillId="17" borderId="0" xfId="1" applyFill="1" applyBorder="1" applyAlignment="1" applyProtection="1">
      <alignment horizontal="left" vertical="center"/>
      <protection hidden="1"/>
    </xf>
    <xf numFmtId="0" fontId="58" fillId="17" borderId="0" xfId="0" applyFont="1" applyFill="1" applyBorder="1" applyAlignment="1" applyProtection="1">
      <alignment horizontal="center" vertical="center" wrapText="1"/>
      <protection locked="0"/>
    </xf>
    <xf numFmtId="9" fontId="52" fillId="17" borderId="0" xfId="3" applyFont="1" applyFill="1" applyBorder="1" applyAlignment="1" applyProtection="1">
      <alignment horizontal="center" vertical="center" wrapText="1"/>
      <protection hidden="1"/>
    </xf>
    <xf numFmtId="9" fontId="58" fillId="17" borderId="0" xfId="3" applyFont="1" applyFill="1" applyBorder="1" applyAlignment="1" applyProtection="1">
      <alignment horizontal="center" vertical="center"/>
      <protection hidden="1"/>
    </xf>
    <xf numFmtId="1" fontId="59" fillId="17" borderId="0" xfId="0" applyNumberFormat="1" applyFont="1" applyFill="1" applyBorder="1" applyAlignment="1" applyProtection="1">
      <alignment horizontal="center" vertical="center" wrapText="1"/>
      <protection hidden="1"/>
    </xf>
    <xf numFmtId="0" fontId="50" fillId="17" borderId="0" xfId="0" applyFont="1" applyFill="1" applyAlignment="1" applyProtection="1">
      <alignment horizontal="left" vertical="top" wrapText="1"/>
      <protection hidden="1"/>
    </xf>
    <xf numFmtId="0" fontId="46" fillId="17" borderId="0" xfId="1" applyFill="1" applyAlignment="1"/>
    <xf numFmtId="0" fontId="0" fillId="17" borderId="0" xfId="0" applyFill="1" applyAlignment="1" applyProtection="1">
      <alignment horizontal="right" vertical="top" wrapText="1" indent="1"/>
      <protection hidden="1"/>
    </xf>
    <xf numFmtId="0" fontId="0" fillId="17" borderId="0" xfId="0" applyFill="1" applyAlignment="1" applyProtection="1">
      <alignment horizontal="left" vertical="top"/>
      <protection hidden="1"/>
    </xf>
    <xf numFmtId="0" fontId="0" fillId="17" borderId="0" xfId="0" applyFill="1" applyAlignment="1" applyProtection="1">
      <alignment horizontal="left" vertical="top" wrapText="1"/>
      <protection hidden="1"/>
    </xf>
    <xf numFmtId="0" fontId="19" fillId="17" borderId="0" xfId="0" applyFont="1" applyFill="1" applyAlignment="1" applyProtection="1">
      <alignment horizontal="left" vertical="top" wrapText="1"/>
      <protection hidden="1"/>
    </xf>
    <xf numFmtId="0" fontId="61" fillId="17" borderId="0" xfId="0" applyFont="1" applyFill="1" applyAlignment="1" applyProtection="1">
      <alignment horizontal="left" vertical="top"/>
      <protection hidden="1"/>
    </xf>
    <xf numFmtId="0" fontId="19" fillId="17" borderId="0" xfId="0" applyFont="1" applyFill="1" applyAlignment="1" applyProtection="1">
      <alignment horizontal="left" vertical="top"/>
      <protection hidden="1"/>
    </xf>
    <xf numFmtId="0" fontId="0" fillId="17" borderId="0" xfId="0" applyFill="1" applyAlignment="1" applyProtection="1">
      <alignment horizontal="center" vertical="top"/>
      <protection hidden="1"/>
    </xf>
    <xf numFmtId="3" fontId="59" fillId="17" borderId="27" xfId="0" applyNumberFormat="1" applyFont="1" applyFill="1" applyBorder="1" applyAlignment="1" applyProtection="1">
      <alignment horizontal="center" vertical="center" wrapText="1"/>
      <protection hidden="1"/>
    </xf>
    <xf numFmtId="3" fontId="59" fillId="17" borderId="28" xfId="0" applyNumberFormat="1" applyFont="1" applyFill="1" applyBorder="1" applyAlignment="1" applyProtection="1">
      <alignment horizontal="center" vertical="center" wrapText="1"/>
      <protection hidden="1"/>
    </xf>
    <xf numFmtId="3" fontId="59" fillId="17" borderId="0" xfId="0" applyNumberFormat="1" applyFont="1" applyFill="1" applyBorder="1" applyAlignment="1" applyProtection="1">
      <alignment horizontal="center" vertical="center" wrapText="1"/>
      <protection hidden="1"/>
    </xf>
    <xf numFmtId="3" fontId="59" fillId="17" borderId="29" xfId="0" applyNumberFormat="1" applyFont="1" applyFill="1" applyBorder="1" applyAlignment="1" applyProtection="1">
      <alignment horizontal="center" vertical="center" wrapText="1"/>
      <protection hidden="1"/>
    </xf>
    <xf numFmtId="0" fontId="68" fillId="17" borderId="0" xfId="0" applyFont="1" applyFill="1" applyBorder="1" applyAlignment="1" applyProtection="1">
      <alignment horizontal="center" vertical="center" wrapText="1"/>
      <protection hidden="1"/>
    </xf>
    <xf numFmtId="1" fontId="76" fillId="17" borderId="61" xfId="0" quotePrefix="1" applyNumberFormat="1" applyFont="1" applyFill="1" applyBorder="1" applyAlignment="1" applyProtection="1">
      <alignment horizontal="center" vertical="center" wrapText="1"/>
      <protection hidden="1"/>
    </xf>
    <xf numFmtId="0" fontId="78" fillId="17" borderId="0" xfId="0" applyFont="1" applyFill="1" applyAlignment="1">
      <alignment horizontal="left" vertical="center"/>
    </xf>
    <xf numFmtId="0" fontId="48" fillId="17" borderId="72" xfId="0" applyFont="1" applyFill="1" applyBorder="1" applyAlignment="1" applyProtection="1">
      <alignment horizontal="center" vertical="top" wrapText="1"/>
      <protection hidden="1"/>
    </xf>
    <xf numFmtId="3" fontId="59" fillId="19" borderId="0" xfId="0" applyNumberFormat="1" applyFont="1" applyFill="1" applyBorder="1" applyAlignment="1" applyProtection="1">
      <alignment horizontal="center" vertical="center" wrapText="1"/>
      <protection hidden="1"/>
    </xf>
    <xf numFmtId="3" fontId="59" fillId="19" borderId="18" xfId="0" applyNumberFormat="1" applyFont="1" applyFill="1" applyBorder="1" applyAlignment="1" applyProtection="1">
      <alignment horizontal="center" vertical="center" wrapText="1"/>
      <protection hidden="1"/>
    </xf>
    <xf numFmtId="1" fontId="58" fillId="19" borderId="0" xfId="0" applyNumberFormat="1" applyFont="1" applyFill="1" applyBorder="1" applyAlignment="1" applyProtection="1">
      <alignment vertical="center" wrapText="1"/>
      <protection hidden="1"/>
    </xf>
    <xf numFmtId="0" fontId="57" fillId="16" borderId="0" xfId="0" applyFont="1" applyFill="1" applyBorder="1" applyAlignment="1" applyProtection="1">
      <alignment horizontal="left" vertical="center" wrapText="1" indent="1"/>
      <protection hidden="1"/>
    </xf>
    <xf numFmtId="1" fontId="57" fillId="16" borderId="0" xfId="0" applyNumberFormat="1" applyFont="1" applyFill="1" applyBorder="1" applyAlignment="1" applyProtection="1">
      <alignment horizontal="left" vertical="center" wrapText="1" indent="1"/>
      <protection hidden="1"/>
    </xf>
    <xf numFmtId="1" fontId="57" fillId="16" borderId="0" xfId="0" applyNumberFormat="1" applyFont="1" applyFill="1" applyBorder="1" applyAlignment="1" applyProtection="1">
      <alignment horizontal="center" vertical="center" wrapText="1"/>
      <protection hidden="1"/>
    </xf>
    <xf numFmtId="1" fontId="47" fillId="16" borderId="0" xfId="0" applyNumberFormat="1" applyFont="1" applyFill="1" applyBorder="1" applyAlignment="1" applyProtection="1">
      <alignment horizontal="center" vertical="center" wrapText="1"/>
      <protection hidden="1"/>
    </xf>
    <xf numFmtId="0" fontId="57" fillId="16" borderId="0" xfId="0" applyFont="1" applyFill="1" applyBorder="1" applyAlignment="1" applyProtection="1">
      <alignment wrapText="1"/>
      <protection hidden="1"/>
    </xf>
    <xf numFmtId="166" fontId="44" fillId="17" borderId="0" xfId="3" applyNumberFormat="1" applyFont="1" applyFill="1"/>
    <xf numFmtId="10" fontId="44" fillId="17" borderId="0" xfId="3" applyNumberFormat="1" applyFont="1" applyFill="1"/>
    <xf numFmtId="1" fontId="58" fillId="16" borderId="0" xfId="0" applyNumberFormat="1" applyFont="1" applyFill="1" applyBorder="1" applyAlignment="1" applyProtection="1">
      <alignment vertical="center" wrapText="1"/>
      <protection hidden="1"/>
    </xf>
    <xf numFmtId="0" fontId="0" fillId="18" borderId="0" xfId="0" applyFill="1" applyBorder="1" applyAlignment="1" applyProtection="1">
      <alignment horizontal="center" vertical="top"/>
      <protection hidden="1"/>
    </xf>
    <xf numFmtId="0" fontId="0" fillId="18" borderId="73" xfId="0" applyFill="1" applyBorder="1" applyAlignment="1" applyProtection="1">
      <alignment vertical="top"/>
      <protection hidden="1"/>
    </xf>
    <xf numFmtId="0" fontId="0" fillId="18" borderId="73" xfId="0" applyFill="1" applyBorder="1" applyAlignment="1" applyProtection="1">
      <alignment horizontal="center" vertical="top"/>
      <protection hidden="1"/>
    </xf>
    <xf numFmtId="0" fontId="0" fillId="18" borderId="74" xfId="0" applyFill="1" applyBorder="1" applyAlignment="1" applyProtection="1">
      <alignment horizontal="center" vertical="top"/>
      <protection hidden="1"/>
    </xf>
    <xf numFmtId="0" fontId="57" fillId="17" borderId="0" xfId="0" applyFont="1" applyFill="1" applyAlignment="1" applyProtection="1">
      <alignment wrapText="1"/>
      <protection hidden="1"/>
    </xf>
    <xf numFmtId="0" fontId="68" fillId="17" borderId="0" xfId="0" applyFont="1" applyFill="1" applyAlignment="1" applyProtection="1">
      <alignment horizontal="center" vertical="center" wrapText="1"/>
      <protection hidden="1"/>
    </xf>
    <xf numFmtId="0" fontId="57" fillId="17" borderId="0" xfId="0" applyFont="1" applyFill="1" applyAlignment="1" applyProtection="1">
      <alignment horizontal="center" vertical="center" wrapText="1"/>
      <protection hidden="1"/>
    </xf>
    <xf numFmtId="0" fontId="68" fillId="17" borderId="0" xfId="0" applyFont="1" applyFill="1" applyAlignment="1" applyProtection="1">
      <alignment vertical="center" wrapText="1"/>
      <protection hidden="1"/>
    </xf>
    <xf numFmtId="0" fontId="79" fillId="17" borderId="30" xfId="0" quotePrefix="1" applyFont="1" applyFill="1" applyBorder="1" applyAlignment="1" applyProtection="1">
      <alignment vertical="center" wrapText="1"/>
      <protection hidden="1"/>
    </xf>
    <xf numFmtId="0" fontId="79" fillId="17" borderId="0" xfId="0" quotePrefix="1" applyFont="1" applyFill="1" applyAlignment="1" applyProtection="1">
      <alignment horizontal="center" vertical="center" wrapText="1"/>
      <protection hidden="1"/>
    </xf>
    <xf numFmtId="0" fontId="59" fillId="17" borderId="0" xfId="0" applyFont="1" applyFill="1" applyAlignment="1" applyProtection="1">
      <alignment wrapText="1"/>
      <protection hidden="1"/>
    </xf>
    <xf numFmtId="3" fontId="59" fillId="17" borderId="0" xfId="0" applyNumberFormat="1" applyFont="1" applyFill="1" applyAlignment="1" applyProtection="1">
      <alignment vertical="center" wrapText="1"/>
      <protection hidden="1"/>
    </xf>
    <xf numFmtId="0" fontId="68" fillId="17" borderId="12" xfId="0" applyFont="1" applyFill="1" applyBorder="1" applyAlignment="1" applyProtection="1">
      <alignment horizontal="center" vertical="center" wrapText="1"/>
      <protection hidden="1"/>
    </xf>
    <xf numFmtId="3" fontId="59" fillId="17" borderId="0" xfId="0" applyNumberFormat="1" applyFont="1" applyFill="1" applyAlignment="1" applyProtection="1">
      <alignment horizontal="center" vertical="center" wrapText="1"/>
      <protection hidden="1"/>
    </xf>
    <xf numFmtId="0" fontId="59" fillId="17" borderId="0" xfId="0" quotePrefix="1" applyFont="1" applyFill="1" applyAlignment="1" applyProtection="1">
      <alignment horizontal="center" vertical="center" wrapText="1"/>
      <protection hidden="1"/>
    </xf>
    <xf numFmtId="1" fontId="59" fillId="17" borderId="0" xfId="0" applyNumberFormat="1" applyFont="1" applyFill="1" applyAlignment="1" applyProtection="1">
      <alignment vertical="center" wrapText="1"/>
      <protection hidden="1"/>
    </xf>
    <xf numFmtId="0" fontId="59" fillId="17" borderId="0" xfId="0" quotePrefix="1" applyFont="1" applyFill="1" applyAlignment="1" applyProtection="1">
      <alignment vertical="center" wrapText="1"/>
      <protection hidden="1"/>
    </xf>
    <xf numFmtId="0" fontId="59" fillId="17" borderId="0" xfId="0" applyFont="1" applyFill="1" applyAlignment="1" applyProtection="1">
      <alignment horizontal="center" vertical="center" wrapText="1"/>
      <protection hidden="1"/>
    </xf>
    <xf numFmtId="0" fontId="59" fillId="17" borderId="0" xfId="0" quotePrefix="1" applyFont="1" applyFill="1" applyAlignment="1" applyProtection="1">
      <alignment horizontal="left" vertical="center" wrapText="1" indent="1"/>
      <protection hidden="1"/>
    </xf>
    <xf numFmtId="0" fontId="59" fillId="17" borderId="0" xfId="0" applyFont="1" applyFill="1" applyAlignment="1" applyProtection="1">
      <alignment vertical="center" wrapText="1"/>
      <protection hidden="1"/>
    </xf>
    <xf numFmtId="0" fontId="59" fillId="17" borderId="0" xfId="0" quotePrefix="1" applyFont="1" applyFill="1" applyAlignment="1" applyProtection="1">
      <alignment horizontal="left" vertical="center" wrapText="1" indent="2"/>
      <protection hidden="1"/>
    </xf>
    <xf numFmtId="0" fontId="59" fillId="17" borderId="75" xfId="0" applyFont="1" applyFill="1" applyBorder="1" applyAlignment="1" applyProtection="1">
      <alignment wrapText="1"/>
      <protection hidden="1"/>
    </xf>
    <xf numFmtId="0" fontId="59" fillId="17" borderId="75" xfId="0" applyFont="1" applyFill="1" applyBorder="1" applyAlignment="1" applyProtection="1">
      <alignment horizontal="center" vertical="center" wrapText="1"/>
      <protection hidden="1"/>
    </xf>
    <xf numFmtId="168" fontId="59" fillId="17" borderId="27" xfId="0" applyNumberFormat="1" applyFont="1" applyFill="1" applyBorder="1" applyAlignment="1" applyProtection="1">
      <alignment horizontal="center" vertical="center" wrapText="1"/>
      <protection hidden="1"/>
    </xf>
    <xf numFmtId="168" fontId="59" fillId="17" borderId="28" xfId="0" applyNumberFormat="1" applyFont="1" applyFill="1" applyBorder="1" applyAlignment="1" applyProtection="1">
      <alignment horizontal="center" vertical="center" wrapText="1"/>
      <protection hidden="1"/>
    </xf>
    <xf numFmtId="168" fontId="59" fillId="17" borderId="29" xfId="0" applyNumberFormat="1" applyFont="1" applyFill="1" applyBorder="1" applyAlignment="1" applyProtection="1">
      <alignment horizontal="center" vertical="center" wrapText="1"/>
      <protection hidden="1"/>
    </xf>
    <xf numFmtId="3" fontId="59" fillId="17" borderId="0" xfId="0" applyNumberFormat="1" applyFont="1" applyFill="1" applyBorder="1" applyAlignment="1" applyProtection="1">
      <alignment horizontal="center" vertical="center" textRotation="90" wrapText="1"/>
      <protection hidden="1"/>
    </xf>
    <xf numFmtId="0" fontId="19" fillId="17" borderId="0" xfId="0" quotePrefix="1" applyFont="1" applyFill="1" applyAlignment="1" applyProtection="1">
      <alignment horizontal="center" vertical="top"/>
      <protection hidden="1"/>
    </xf>
    <xf numFmtId="0" fontId="47" fillId="18" borderId="76" xfId="0" applyFont="1" applyFill="1" applyBorder="1" applyAlignment="1" applyProtection="1">
      <alignment horizontal="left" vertical="center"/>
      <protection locked="0"/>
    </xf>
    <xf numFmtId="0" fontId="0" fillId="17" borderId="0" xfId="0" applyFill="1" applyAlignment="1" applyProtection="1">
      <alignment horizontal="left" vertical="top" wrapText="1"/>
      <protection hidden="1"/>
    </xf>
    <xf numFmtId="0" fontId="52" fillId="17" borderId="51" xfId="0" applyFont="1" applyFill="1" applyBorder="1" applyAlignment="1" applyProtection="1">
      <alignment horizontal="left" vertical="center"/>
      <protection hidden="1"/>
    </xf>
    <xf numFmtId="0" fontId="52" fillId="17" borderId="56" xfId="0" applyFont="1" applyFill="1" applyBorder="1" applyAlignment="1" applyProtection="1">
      <alignment horizontal="left" vertical="center"/>
      <protection hidden="1"/>
    </xf>
    <xf numFmtId="0" fontId="46" fillId="17" borderId="61" xfId="1" applyFill="1" applyBorder="1" applyAlignment="1" applyProtection="1">
      <alignment horizontal="left" vertical="center"/>
      <protection hidden="1"/>
    </xf>
    <xf numFmtId="0" fontId="0" fillId="17" borderId="0" xfId="0" applyFill="1" applyAlignment="1" applyProtection="1">
      <alignment horizontal="left" vertical="top"/>
      <protection hidden="1"/>
    </xf>
    <xf numFmtId="0" fontId="0" fillId="17" borderId="87" xfId="0" applyFill="1" applyBorder="1" applyAlignment="1" applyProtection="1">
      <alignment horizontal="left" vertical="top" wrapText="1"/>
      <protection hidden="1"/>
    </xf>
    <xf numFmtId="0" fontId="0" fillId="17" borderId="77" xfId="0" applyFill="1" applyBorder="1" applyAlignment="1" applyProtection="1">
      <alignment horizontal="left" vertical="top" wrapText="1"/>
      <protection hidden="1"/>
    </xf>
    <xf numFmtId="0" fontId="0" fillId="17" borderId="78" xfId="0" applyFill="1" applyBorder="1" applyAlignment="1" applyProtection="1">
      <alignment horizontal="left" vertical="top" wrapText="1"/>
      <protection hidden="1"/>
    </xf>
    <xf numFmtId="0" fontId="0" fillId="17" borderId="0" xfId="0" applyFill="1" applyAlignment="1" applyProtection="1">
      <alignment horizontal="right" vertical="top" wrapText="1" indent="1"/>
      <protection hidden="1"/>
    </xf>
    <xf numFmtId="0" fontId="52" fillId="17" borderId="87" xfId="0" applyFont="1" applyFill="1" applyBorder="1" applyAlignment="1" applyProtection="1">
      <alignment horizontal="center" vertical="center"/>
      <protection hidden="1"/>
    </xf>
    <xf numFmtId="0" fontId="52" fillId="17" borderId="77" xfId="0" applyFont="1" applyFill="1" applyBorder="1" applyAlignment="1" applyProtection="1">
      <alignment horizontal="center" vertical="center"/>
      <protection hidden="1"/>
    </xf>
    <xf numFmtId="0" fontId="46" fillId="0" borderId="77" xfId="1" applyFill="1" applyBorder="1"/>
    <xf numFmtId="0" fontId="46" fillId="0" borderId="78" xfId="1" applyFill="1" applyBorder="1"/>
    <xf numFmtId="0" fontId="46" fillId="0" borderId="77" xfId="1" applyFill="1" applyBorder="1" applyAlignment="1">
      <alignment vertical="center"/>
    </xf>
    <xf numFmtId="0" fontId="46" fillId="0" borderId="78" xfId="1" applyFill="1" applyBorder="1" applyAlignment="1">
      <alignment vertical="center"/>
    </xf>
    <xf numFmtId="0" fontId="0" fillId="17" borderId="90" xfId="0" applyFill="1" applyBorder="1" applyAlignment="1" applyProtection="1">
      <alignment horizontal="left" vertical="top"/>
      <protection hidden="1"/>
    </xf>
    <xf numFmtId="0" fontId="46" fillId="0" borderId="77" xfId="1" applyFill="1" applyBorder="1" applyAlignment="1">
      <alignment horizontal="left"/>
    </xf>
    <xf numFmtId="0" fontId="46" fillId="0" borderId="78" xfId="1" applyFill="1" applyBorder="1" applyAlignment="1">
      <alignment horizontal="left"/>
    </xf>
    <xf numFmtId="0" fontId="46" fillId="0" borderId="77" xfId="1" applyFill="1" applyBorder="1" applyAlignment="1"/>
    <xf numFmtId="0" fontId="46" fillId="0" borderId="78" xfId="1" applyFill="1" applyBorder="1" applyAlignment="1"/>
    <xf numFmtId="0" fontId="64" fillId="17" borderId="0" xfId="1" quotePrefix="1" applyFont="1" applyFill="1" applyBorder="1" applyAlignment="1" applyProtection="1">
      <alignment horizontal="left" vertical="center"/>
      <protection hidden="1"/>
    </xf>
    <xf numFmtId="0" fontId="63" fillId="17" borderId="0" xfId="0" applyFont="1" applyFill="1" applyAlignment="1" applyProtection="1">
      <alignment horizontal="left" vertical="top"/>
      <protection hidden="1"/>
    </xf>
    <xf numFmtId="0" fontId="19" fillId="17" borderId="0" xfId="0" applyFont="1" applyFill="1" applyAlignment="1" applyProtection="1">
      <alignment horizontal="left" vertical="top" wrapText="1"/>
      <protection hidden="1"/>
    </xf>
    <xf numFmtId="0" fontId="0" fillId="0" borderId="0" xfId="0" applyFont="1" applyAlignment="1">
      <alignment horizontal="left" vertical="center"/>
    </xf>
    <xf numFmtId="0" fontId="0" fillId="0" borderId="87" xfId="0" applyFont="1" applyBorder="1" applyAlignment="1">
      <alignment horizontal="left" vertical="center" wrapText="1"/>
    </xf>
    <xf numFmtId="0" fontId="0" fillId="0" borderId="77" xfId="0" applyFont="1" applyBorder="1" applyAlignment="1">
      <alignment horizontal="left" vertical="center" wrapText="1"/>
    </xf>
    <xf numFmtId="0" fontId="0" fillId="0" borderId="78" xfId="0" applyFont="1" applyBorder="1" applyAlignment="1">
      <alignment horizontal="left" vertical="center" wrapText="1"/>
    </xf>
    <xf numFmtId="0" fontId="19" fillId="17" borderId="0" xfId="0" applyFont="1" applyFill="1" applyAlignment="1" applyProtection="1">
      <alignment horizontal="left" vertical="center" wrapText="1"/>
      <protection hidden="1"/>
    </xf>
    <xf numFmtId="0" fontId="19" fillId="17" borderId="0" xfId="0" applyFont="1" applyFill="1" applyAlignment="1" applyProtection="1">
      <alignment horizontal="left" vertical="top"/>
      <protection hidden="1"/>
    </xf>
    <xf numFmtId="0" fontId="46" fillId="0" borderId="77" xfId="1" applyFill="1" applyBorder="1" applyAlignment="1">
      <alignment horizontal="left" vertical="center"/>
    </xf>
    <xf numFmtId="0" fontId="46" fillId="0" borderId="78" xfId="1" applyFill="1" applyBorder="1" applyAlignment="1">
      <alignment horizontal="left" vertical="center"/>
    </xf>
    <xf numFmtId="0" fontId="0" fillId="17" borderId="0" xfId="0" applyFill="1" applyBorder="1" applyAlignment="1" applyProtection="1">
      <alignment horizontal="left" vertical="top" wrapText="1"/>
      <protection hidden="1"/>
    </xf>
    <xf numFmtId="0" fontId="0" fillId="17" borderId="0" xfId="0" applyFont="1" applyFill="1" applyAlignment="1" applyProtection="1">
      <alignment horizontal="left" vertical="top"/>
      <protection hidden="1"/>
    </xf>
    <xf numFmtId="0" fontId="0" fillId="18" borderId="57" xfId="0" applyFill="1" applyBorder="1" applyAlignment="1" applyProtection="1">
      <alignment horizontal="center" vertical="top"/>
      <protection hidden="1"/>
    </xf>
    <xf numFmtId="14" fontId="47" fillId="18" borderId="87" xfId="0" applyNumberFormat="1" applyFont="1" applyFill="1" applyBorder="1" applyAlignment="1" applyProtection="1">
      <alignment horizontal="center" vertical="center"/>
      <protection locked="0"/>
    </xf>
    <xf numFmtId="14" fontId="47" fillId="18" borderId="77" xfId="0" applyNumberFormat="1" applyFont="1" applyFill="1" applyBorder="1" applyAlignment="1" applyProtection="1">
      <alignment horizontal="center" vertical="center"/>
      <protection locked="0"/>
    </xf>
    <xf numFmtId="14" fontId="47" fillId="18" borderId="78" xfId="0" applyNumberFormat="1" applyFont="1" applyFill="1" applyBorder="1" applyAlignment="1" applyProtection="1">
      <alignment horizontal="center" vertical="center"/>
      <protection locked="0"/>
    </xf>
    <xf numFmtId="0" fontId="82" fillId="18" borderId="87" xfId="0" applyFont="1" applyFill="1" applyBorder="1" applyAlignment="1" applyProtection="1">
      <alignment horizontal="center" vertical="top"/>
      <protection locked="0"/>
    </xf>
    <xf numFmtId="0" fontId="82" fillId="18" borderId="77" xfId="0" applyFont="1" applyFill="1" applyBorder="1" applyAlignment="1" applyProtection="1">
      <alignment horizontal="center" vertical="top"/>
      <protection locked="0"/>
    </xf>
    <xf numFmtId="0" fontId="82" fillId="18" borderId="78" xfId="0" applyFont="1" applyFill="1" applyBorder="1" applyAlignment="1" applyProtection="1">
      <alignment horizontal="center" vertical="top"/>
      <protection locked="0"/>
    </xf>
    <xf numFmtId="0" fontId="19" fillId="17" borderId="0" xfId="0" quotePrefix="1" applyFont="1" applyFill="1" applyAlignment="1" applyProtection="1">
      <alignment horizontal="left" vertical="top"/>
      <protection hidden="1"/>
    </xf>
    <xf numFmtId="0" fontId="54" fillId="17" borderId="0" xfId="0" applyFont="1" applyFill="1" applyAlignment="1" applyProtection="1">
      <alignment horizontal="left" vertical="top"/>
      <protection hidden="1"/>
    </xf>
    <xf numFmtId="0" fontId="0" fillId="17" borderId="0" xfId="0" applyFont="1" applyFill="1" applyAlignment="1" applyProtection="1">
      <alignment horizontal="left" vertical="top" wrapText="1"/>
      <protection hidden="1"/>
    </xf>
    <xf numFmtId="0" fontId="62" fillId="17" borderId="0" xfId="0" applyFont="1" applyFill="1" applyAlignment="1" applyProtection="1">
      <alignment horizontal="left" vertical="top" wrapText="1"/>
      <protection hidden="1"/>
    </xf>
    <xf numFmtId="0" fontId="61" fillId="17" borderId="0" xfId="0" applyFont="1" applyFill="1" applyAlignment="1" applyProtection="1">
      <alignment horizontal="left" vertical="top"/>
      <protection hidden="1"/>
    </xf>
    <xf numFmtId="0" fontId="52" fillId="17" borderId="79" xfId="0" applyFont="1" applyFill="1" applyBorder="1" applyAlignment="1" applyProtection="1">
      <alignment horizontal="left" vertical="center" wrapText="1" indent="1"/>
      <protection hidden="1"/>
    </xf>
    <xf numFmtId="0" fontId="52" fillId="17" borderId="80" xfId="0" applyFont="1" applyFill="1" applyBorder="1" applyAlignment="1" applyProtection="1">
      <alignment horizontal="left" vertical="center" wrapText="1" indent="1"/>
      <protection hidden="1"/>
    </xf>
    <xf numFmtId="0" fontId="52" fillId="17" borderId="50" xfId="0" applyFont="1" applyFill="1" applyBorder="1" applyAlignment="1" applyProtection="1">
      <alignment horizontal="center" vertical="center" wrapText="1"/>
      <protection hidden="1"/>
    </xf>
    <xf numFmtId="0" fontId="52" fillId="17" borderId="79" xfId="0" applyFont="1" applyFill="1" applyBorder="1" applyAlignment="1" applyProtection="1">
      <alignment horizontal="center" vertical="center" wrapText="1"/>
      <protection hidden="1"/>
    </xf>
    <xf numFmtId="0" fontId="52" fillId="17" borderId="80" xfId="0" applyFont="1" applyFill="1" applyBorder="1" applyAlignment="1" applyProtection="1">
      <alignment horizontal="center" vertical="center" wrapText="1"/>
      <protection hidden="1"/>
    </xf>
    <xf numFmtId="1" fontId="58" fillId="18" borderId="50" xfId="3" applyNumberFormat="1" applyFont="1" applyFill="1" applyBorder="1" applyAlignment="1" applyProtection="1">
      <alignment horizontal="center" vertical="center"/>
      <protection locked="0"/>
    </xf>
    <xf numFmtId="1" fontId="58" fillId="18" borderId="79" xfId="3" applyNumberFormat="1" applyFont="1" applyFill="1" applyBorder="1" applyAlignment="1" applyProtection="1">
      <alignment horizontal="center" vertical="center"/>
      <protection locked="0"/>
    </xf>
    <xf numFmtId="0" fontId="45" fillId="17" borderId="51" xfId="0" applyFont="1" applyFill="1" applyBorder="1" applyAlignment="1" applyProtection="1">
      <alignment horizontal="center" vertical="center"/>
      <protection hidden="1"/>
    </xf>
    <xf numFmtId="0" fontId="45" fillId="17" borderId="56" xfId="0" applyFont="1" applyFill="1" applyBorder="1" applyAlignment="1" applyProtection="1">
      <alignment horizontal="center" vertical="center"/>
      <protection hidden="1"/>
    </xf>
    <xf numFmtId="0" fontId="45" fillId="17" borderId="54" xfId="0" applyFont="1" applyFill="1" applyBorder="1" applyAlignment="1" applyProtection="1">
      <alignment horizontal="center" vertical="center"/>
      <protection hidden="1"/>
    </xf>
    <xf numFmtId="0" fontId="54" fillId="17" borderId="0" xfId="0" applyFont="1" applyFill="1" applyAlignment="1" applyProtection="1">
      <alignment horizontal="left" vertical="center"/>
      <protection hidden="1"/>
    </xf>
    <xf numFmtId="0" fontId="80" fillId="17" borderId="0" xfId="0" applyFont="1" applyFill="1" applyAlignment="1" applyProtection="1">
      <alignment horizontal="center" vertical="top"/>
      <protection hidden="1"/>
    </xf>
    <xf numFmtId="0" fontId="60" fillId="17" borderId="0" xfId="0" applyFont="1" applyFill="1" applyAlignment="1" applyProtection="1">
      <alignment horizontal="left" vertical="top"/>
      <protection hidden="1"/>
    </xf>
    <xf numFmtId="0" fontId="52" fillId="17" borderId="50" xfId="0" applyFont="1" applyFill="1" applyBorder="1" applyAlignment="1" applyProtection="1">
      <alignment horizontal="left" vertical="center" wrapText="1"/>
      <protection hidden="1"/>
    </xf>
    <xf numFmtId="0" fontId="52" fillId="17" borderId="79" xfId="0" applyFont="1" applyFill="1" applyBorder="1" applyAlignment="1" applyProtection="1">
      <alignment horizontal="left" vertical="center" wrapText="1"/>
      <protection hidden="1"/>
    </xf>
    <xf numFmtId="0" fontId="52" fillId="17" borderId="80" xfId="0" applyFont="1" applyFill="1" applyBorder="1" applyAlignment="1" applyProtection="1">
      <alignment horizontal="left" vertical="center" wrapText="1"/>
      <protection hidden="1"/>
    </xf>
    <xf numFmtId="0" fontId="67" fillId="0" borderId="61" xfId="0" applyFont="1" applyBorder="1" applyAlignment="1" applyProtection="1">
      <alignment horizontal="left" vertical="center" wrapText="1"/>
      <protection hidden="1"/>
    </xf>
    <xf numFmtId="0" fontId="52" fillId="17" borderId="0" xfId="0" applyFont="1" applyFill="1" applyBorder="1" applyAlignment="1" applyProtection="1">
      <alignment horizontal="center" vertical="center" wrapText="1"/>
      <protection hidden="1"/>
    </xf>
    <xf numFmtId="0" fontId="58" fillId="18" borderId="61" xfId="0" applyFont="1" applyFill="1" applyBorder="1" applyAlignment="1" applyProtection="1">
      <alignment horizontal="center" vertical="center" wrapText="1"/>
      <protection locked="0"/>
    </xf>
    <xf numFmtId="0" fontId="54" fillId="0" borderId="61" xfId="0" applyFont="1" applyBorder="1" applyAlignment="1" applyProtection="1">
      <alignment horizontal="center" vertical="center" wrapText="1"/>
      <protection hidden="1"/>
    </xf>
    <xf numFmtId="0" fontId="52" fillId="17" borderId="81" xfId="0" applyFont="1" applyFill="1" applyBorder="1" applyAlignment="1" applyProtection="1">
      <alignment horizontal="center" vertical="center" wrapText="1"/>
      <protection hidden="1"/>
    </xf>
    <xf numFmtId="0" fontId="52" fillId="17" borderId="82" xfId="0" applyFont="1" applyFill="1" applyBorder="1" applyAlignment="1" applyProtection="1">
      <alignment horizontal="center" vertical="center" wrapText="1"/>
      <protection hidden="1"/>
    </xf>
    <xf numFmtId="0" fontId="52" fillId="17" borderId="83" xfId="0" applyFont="1" applyFill="1" applyBorder="1" applyAlignment="1" applyProtection="1">
      <alignment horizontal="center" vertical="center" wrapText="1"/>
      <protection hidden="1"/>
    </xf>
    <xf numFmtId="0" fontId="52" fillId="17" borderId="84" xfId="0" applyFont="1" applyFill="1" applyBorder="1" applyAlignment="1" applyProtection="1">
      <alignment horizontal="center" vertical="center" wrapText="1"/>
      <protection hidden="1"/>
    </xf>
    <xf numFmtId="0" fontId="52" fillId="17" borderId="85" xfId="0" applyFont="1" applyFill="1" applyBorder="1" applyAlignment="1" applyProtection="1">
      <alignment horizontal="center" vertical="center" wrapText="1"/>
      <protection hidden="1"/>
    </xf>
    <xf numFmtId="0" fontId="52" fillId="17" borderId="86" xfId="0" applyFont="1" applyFill="1" applyBorder="1" applyAlignment="1" applyProtection="1">
      <alignment horizontal="center" vertical="center" wrapText="1"/>
      <protection hidden="1"/>
    </xf>
    <xf numFmtId="0" fontId="52" fillId="17" borderId="50" xfId="0" applyFont="1" applyFill="1" applyBorder="1" applyAlignment="1" applyProtection="1">
      <alignment vertical="center" wrapText="1"/>
      <protection hidden="1"/>
    </xf>
    <xf numFmtId="0" fontId="52" fillId="17" borderId="79" xfId="0" applyFont="1" applyFill="1" applyBorder="1" applyAlignment="1" applyProtection="1">
      <alignment vertical="center" wrapText="1"/>
      <protection hidden="1"/>
    </xf>
    <xf numFmtId="0" fontId="52" fillId="17" borderId="80" xfId="0" applyFont="1" applyFill="1" applyBorder="1" applyAlignment="1" applyProtection="1">
      <alignment vertical="center" wrapText="1"/>
      <protection hidden="1"/>
    </xf>
    <xf numFmtId="0" fontId="52" fillId="17" borderId="0" xfId="0" applyFont="1" applyFill="1" applyAlignment="1" applyProtection="1">
      <alignment horizontal="left" wrapText="1"/>
      <protection hidden="1"/>
    </xf>
    <xf numFmtId="0" fontId="52" fillId="17" borderId="88" xfId="0" applyFont="1" applyFill="1" applyBorder="1" applyAlignment="1" applyProtection="1">
      <alignment horizontal="center" vertical="center" wrapText="1"/>
      <protection hidden="1"/>
    </xf>
    <xf numFmtId="0" fontId="81" fillId="17" borderId="81" xfId="0" applyFont="1" applyFill="1" applyBorder="1" applyAlignment="1" applyProtection="1">
      <alignment horizontal="center" vertical="center" wrapText="1"/>
      <protection hidden="1"/>
    </xf>
    <xf numFmtId="0" fontId="81" fillId="17" borderId="82" xfId="0" applyFont="1" applyFill="1" applyBorder="1" applyAlignment="1" applyProtection="1">
      <alignment horizontal="center" vertical="center" wrapText="1"/>
      <protection hidden="1"/>
    </xf>
    <xf numFmtId="0" fontId="81" fillId="17" borderId="83" xfId="0" applyFont="1" applyFill="1" applyBorder="1" applyAlignment="1" applyProtection="1">
      <alignment horizontal="center" vertical="center" wrapText="1"/>
      <protection hidden="1"/>
    </xf>
    <xf numFmtId="0" fontId="81" fillId="17" borderId="89" xfId="0" applyFont="1" applyFill="1" applyBorder="1" applyAlignment="1" applyProtection="1">
      <alignment horizontal="center" vertical="center" wrapText="1"/>
      <protection hidden="1"/>
    </xf>
    <xf numFmtId="0" fontId="81" fillId="17" borderId="0" xfId="0" applyFont="1" applyFill="1" applyBorder="1" applyAlignment="1" applyProtection="1">
      <alignment horizontal="center" vertical="center" wrapText="1"/>
      <protection hidden="1"/>
    </xf>
    <xf numFmtId="0" fontId="81" fillId="17" borderId="55" xfId="0" applyFont="1" applyFill="1" applyBorder="1" applyAlignment="1" applyProtection="1">
      <alignment horizontal="center" vertical="center" wrapText="1"/>
      <protection hidden="1"/>
    </xf>
    <xf numFmtId="0" fontId="81" fillId="17" borderId="0" xfId="0" applyFont="1" applyFill="1" applyAlignment="1" applyProtection="1">
      <alignment horizontal="center" vertical="center" wrapText="1"/>
      <protection hidden="1"/>
    </xf>
    <xf numFmtId="0" fontId="81" fillId="17" borderId="84" xfId="0" applyFont="1" applyFill="1" applyBorder="1" applyAlignment="1" applyProtection="1">
      <alignment horizontal="center" vertical="center" wrapText="1"/>
      <protection hidden="1"/>
    </xf>
    <xf numFmtId="0" fontId="81" fillId="17" borderId="85" xfId="0" applyFont="1" applyFill="1" applyBorder="1" applyAlignment="1" applyProtection="1">
      <alignment horizontal="center" vertical="center" wrapText="1"/>
      <protection hidden="1"/>
    </xf>
    <xf numFmtId="0" fontId="81" fillId="17" borderId="86" xfId="0" applyFont="1" applyFill="1" applyBorder="1" applyAlignment="1" applyProtection="1">
      <alignment horizontal="center" vertical="center" wrapText="1"/>
      <protection hidden="1"/>
    </xf>
    <xf numFmtId="0" fontId="48" fillId="17" borderId="61" xfId="0" applyFont="1" applyFill="1" applyBorder="1" applyAlignment="1">
      <alignment horizontal="center" vertical="center"/>
    </xf>
    <xf numFmtId="3" fontId="47" fillId="18" borderId="61" xfId="0" applyNumberFormat="1" applyFont="1" applyFill="1" applyBorder="1" applyAlignment="1" applyProtection="1">
      <alignment horizontal="right" vertical="center" indent="2"/>
      <protection locked="0"/>
    </xf>
    <xf numFmtId="3" fontId="48" fillId="17" borderId="61" xfId="0" applyNumberFormat="1" applyFont="1" applyFill="1" applyBorder="1" applyAlignment="1">
      <alignment horizontal="right" vertical="center" indent="2"/>
    </xf>
    <xf numFmtId="166" fontId="45" fillId="17" borderId="61" xfId="3" applyNumberFormat="1" applyFont="1" applyFill="1" applyBorder="1" applyAlignment="1">
      <alignment horizontal="right" vertical="center" indent="2"/>
    </xf>
    <xf numFmtId="3" fontId="45" fillId="17" borderId="61" xfId="0" applyNumberFormat="1" applyFont="1" applyFill="1" applyBorder="1" applyAlignment="1">
      <alignment horizontal="right" vertical="center" indent="2"/>
    </xf>
    <xf numFmtId="3" fontId="45" fillId="17" borderId="0" xfId="0" applyNumberFormat="1" applyFont="1" applyFill="1" applyBorder="1" applyAlignment="1">
      <alignment horizontal="right" vertical="center" indent="2"/>
    </xf>
    <xf numFmtId="166" fontId="45" fillId="17" borderId="0" xfId="3" applyNumberFormat="1" applyFont="1" applyFill="1" applyBorder="1" applyAlignment="1">
      <alignment horizontal="right" vertical="center" indent="2"/>
    </xf>
    <xf numFmtId="0" fontId="0" fillId="18" borderId="58" xfId="0" applyFill="1" applyBorder="1" applyAlignment="1" applyProtection="1">
      <alignment horizontal="center" vertical="top"/>
      <protection hidden="1"/>
    </xf>
    <xf numFmtId="10" fontId="48" fillId="17" borderId="61" xfId="0" applyNumberFormat="1" applyFont="1" applyFill="1" applyBorder="1" applyAlignment="1">
      <alignment horizontal="center" vertical="center"/>
    </xf>
    <xf numFmtId="0" fontId="48" fillId="17" borderId="63" xfId="0" applyFont="1" applyFill="1" applyBorder="1" applyAlignment="1">
      <alignment horizontal="center" vertical="center"/>
    </xf>
    <xf numFmtId="0" fontId="48" fillId="17" borderId="0" xfId="0" applyFont="1" applyFill="1" applyBorder="1" applyAlignment="1">
      <alignment horizontal="center" vertical="center"/>
    </xf>
    <xf numFmtId="0" fontId="48" fillId="17" borderId="59" xfId="0" applyFont="1" applyFill="1" applyBorder="1" applyAlignment="1">
      <alignment horizontal="center" vertical="center"/>
    </xf>
    <xf numFmtId="0" fontId="48" fillId="17" borderId="52" xfId="0" applyFont="1" applyFill="1" applyBorder="1" applyAlignment="1">
      <alignment horizontal="center" vertical="center"/>
    </xf>
    <xf numFmtId="0" fontId="48" fillId="17" borderId="57" xfId="0" applyFont="1" applyFill="1" applyBorder="1" applyAlignment="1">
      <alignment horizontal="center" vertical="center"/>
    </xf>
    <xf numFmtId="0" fontId="48" fillId="17" borderId="58" xfId="0" applyFont="1" applyFill="1" applyBorder="1" applyAlignment="1">
      <alignment horizontal="center" vertical="center"/>
    </xf>
    <xf numFmtId="0" fontId="68" fillId="17" borderId="61" xfId="0" applyFont="1" applyFill="1" applyBorder="1" applyAlignment="1" applyProtection="1">
      <alignment horizontal="center" vertical="center" wrapText="1"/>
    </xf>
    <xf numFmtId="0" fontId="57" fillId="17" borderId="61" xfId="0" applyFont="1" applyFill="1" applyBorder="1" applyAlignment="1" applyProtection="1">
      <alignment horizontal="center" vertical="center" wrapText="1"/>
    </xf>
    <xf numFmtId="0" fontId="57" fillId="17" borderId="0" xfId="0" applyFont="1" applyFill="1" applyBorder="1" applyAlignment="1" applyProtection="1">
      <alignment horizontal="center" vertical="center" wrapText="1"/>
    </xf>
    <xf numFmtId="0" fontId="1" fillId="17" borderId="0" xfId="0" applyFont="1" applyFill="1" applyBorder="1" applyAlignment="1">
      <alignment horizontal="center" vertical="center" wrapText="1"/>
    </xf>
    <xf numFmtId="0" fontId="45" fillId="17" borderId="0" xfId="0" applyFont="1" applyFill="1" applyBorder="1" applyAlignment="1">
      <alignment horizontal="center" vertical="center" wrapText="1"/>
    </xf>
    <xf numFmtId="0" fontId="45" fillId="17" borderId="61" xfId="0" applyFont="1" applyFill="1" applyBorder="1" applyAlignment="1">
      <alignment horizontal="center" vertical="center"/>
    </xf>
    <xf numFmtId="0" fontId="45" fillId="17" borderId="51" xfId="0" applyFont="1" applyFill="1" applyBorder="1" applyAlignment="1">
      <alignment horizontal="center" vertical="center"/>
    </xf>
    <xf numFmtId="0" fontId="47" fillId="18" borderId="61" xfId="0" applyFont="1" applyFill="1" applyBorder="1" applyAlignment="1" applyProtection="1">
      <alignment horizontal="center" vertical="center"/>
      <protection locked="0"/>
    </xf>
    <xf numFmtId="3" fontId="69" fillId="18" borderId="61" xfId="0" applyNumberFormat="1" applyFont="1" applyFill="1" applyBorder="1" applyAlignment="1" applyProtection="1">
      <alignment horizontal="center" vertical="center"/>
      <protection locked="0"/>
    </xf>
    <xf numFmtId="0" fontId="48" fillId="17" borderId="51" xfId="0" applyFont="1" applyFill="1" applyBorder="1" applyAlignment="1">
      <alignment horizontal="center" vertical="center"/>
    </xf>
    <xf numFmtId="0" fontId="48" fillId="17" borderId="54" xfId="0" applyFont="1" applyFill="1" applyBorder="1" applyAlignment="1">
      <alignment horizontal="center" vertical="center"/>
    </xf>
    <xf numFmtId="0" fontId="48" fillId="17" borderId="56" xfId="0" applyFont="1" applyFill="1" applyBorder="1" applyAlignment="1">
      <alignment horizontal="center" vertical="center"/>
    </xf>
    <xf numFmtId="0" fontId="68" fillId="17" borderId="61" xfId="0" applyFont="1" applyFill="1" applyBorder="1" applyAlignment="1">
      <alignment horizontal="center" vertical="center"/>
    </xf>
    <xf numFmtId="0" fontId="83" fillId="17" borderId="61" xfId="0" applyFont="1" applyFill="1" applyBorder="1" applyAlignment="1">
      <alignment horizontal="center" vertical="center" wrapText="1"/>
    </xf>
    <xf numFmtId="0" fontId="52" fillId="17" borderId="61" xfId="0" applyFont="1" applyFill="1" applyBorder="1" applyAlignment="1">
      <alignment horizontal="center" vertical="center" wrapText="1"/>
    </xf>
    <xf numFmtId="0" fontId="45" fillId="17" borderId="91" xfId="0" applyFont="1" applyFill="1" applyBorder="1" applyAlignment="1">
      <alignment horizontal="center" vertical="center"/>
    </xf>
    <xf numFmtId="0" fontId="52" fillId="17" borderId="91" xfId="0" applyFont="1" applyFill="1" applyBorder="1" applyAlignment="1">
      <alignment horizontal="center" vertical="center" wrapText="1"/>
    </xf>
    <xf numFmtId="0" fontId="84" fillId="17" borderId="61" xfId="0" applyFont="1" applyFill="1" applyBorder="1" applyAlignment="1">
      <alignment horizontal="center" vertical="center" wrapText="1"/>
    </xf>
    <xf numFmtId="3" fontId="69" fillId="18" borderId="56" xfId="0" applyNumberFormat="1" applyFont="1" applyFill="1" applyBorder="1" applyAlignment="1" applyProtection="1">
      <alignment horizontal="center" vertical="center"/>
      <protection locked="0"/>
    </xf>
    <xf numFmtId="166" fontId="48" fillId="17" borderId="61" xfId="3" applyNumberFormat="1" applyFont="1" applyFill="1" applyBorder="1" applyAlignment="1">
      <alignment horizontal="right" vertical="center" indent="2"/>
    </xf>
    <xf numFmtId="0" fontId="52" fillId="17" borderId="0" xfId="0" applyFont="1" applyFill="1" applyAlignment="1" applyProtection="1">
      <alignment horizontal="left" vertical="top" wrapText="1"/>
      <protection hidden="1"/>
    </xf>
    <xf numFmtId="0" fontId="67" fillId="0" borderId="72" xfId="0" applyFont="1" applyBorder="1" applyAlignment="1" applyProtection="1">
      <alignment horizontal="center" vertical="center" wrapText="1"/>
      <protection hidden="1"/>
    </xf>
    <xf numFmtId="9" fontId="59" fillId="0" borderId="72" xfId="3" applyFont="1" applyFill="1" applyBorder="1" applyAlignment="1" applyProtection="1">
      <alignment horizontal="center" vertical="center" wrapText="1"/>
      <protection hidden="1"/>
    </xf>
    <xf numFmtId="1" fontId="59" fillId="0" borderId="72" xfId="0" applyNumberFormat="1" applyFont="1" applyBorder="1" applyAlignment="1" applyProtection="1">
      <alignment horizontal="center" vertical="center" wrapText="1"/>
      <protection hidden="1"/>
    </xf>
    <xf numFmtId="0" fontId="59" fillId="0" borderId="72" xfId="0" applyFont="1" applyBorder="1" applyAlignment="1" applyProtection="1">
      <alignment horizontal="center" vertical="center" wrapText="1"/>
      <protection hidden="1"/>
    </xf>
    <xf numFmtId="0" fontId="48" fillId="17" borderId="72" xfId="0" applyFont="1" applyFill="1" applyBorder="1" applyAlignment="1" applyProtection="1">
      <alignment horizontal="center" vertical="center" wrapText="1"/>
      <protection hidden="1"/>
    </xf>
    <xf numFmtId="9" fontId="58" fillId="18" borderId="53" xfId="3" applyFont="1" applyFill="1" applyBorder="1" applyAlignment="1" applyProtection="1">
      <alignment horizontal="center" vertical="center" wrapText="1"/>
      <protection locked="0"/>
    </xf>
    <xf numFmtId="9" fontId="58" fillId="18" borderId="109" xfId="3" applyFont="1" applyFill="1" applyBorder="1" applyAlignment="1" applyProtection="1">
      <alignment horizontal="center" vertical="center" wrapText="1"/>
      <protection locked="0"/>
    </xf>
    <xf numFmtId="9" fontId="58" fillId="18" borderId="63" xfId="3" applyFont="1" applyFill="1" applyBorder="1" applyAlignment="1" applyProtection="1">
      <alignment horizontal="center" vertical="center" wrapText="1"/>
      <protection locked="0"/>
    </xf>
    <xf numFmtId="9" fontId="58" fillId="18" borderId="59" xfId="3" applyFont="1" applyFill="1" applyBorder="1" applyAlignment="1" applyProtection="1">
      <alignment horizontal="center" vertical="center" wrapText="1"/>
      <protection locked="0"/>
    </xf>
    <xf numFmtId="9" fontId="58" fillId="18" borderId="52" xfId="3" applyFont="1" applyFill="1" applyBorder="1" applyAlignment="1" applyProtection="1">
      <alignment horizontal="center" vertical="center" wrapText="1"/>
      <protection locked="0"/>
    </xf>
    <xf numFmtId="9" fontId="58" fillId="18" borderId="58" xfId="3" applyFont="1" applyFill="1" applyBorder="1" applyAlignment="1" applyProtection="1">
      <alignment horizontal="center" vertical="center" wrapText="1"/>
      <protection locked="0"/>
    </xf>
    <xf numFmtId="0" fontId="48" fillId="17" borderId="98" xfId="0" applyFont="1" applyFill="1" applyBorder="1" applyAlignment="1" applyProtection="1">
      <alignment horizontal="center" vertical="center" wrapText="1"/>
      <protection hidden="1"/>
    </xf>
    <xf numFmtId="0" fontId="48" fillId="17" borderId="100" xfId="0" applyFont="1" applyFill="1" applyBorder="1" applyAlignment="1" applyProtection="1">
      <alignment horizontal="center" vertical="center" wrapText="1"/>
      <protection hidden="1"/>
    </xf>
    <xf numFmtId="0" fontId="58" fillId="18" borderId="110" xfId="0" applyFont="1" applyFill="1" applyBorder="1" applyAlignment="1" applyProtection="1">
      <alignment horizontal="center" vertical="center" wrapText="1"/>
      <protection locked="0"/>
    </xf>
    <xf numFmtId="0" fontId="58" fillId="18" borderId="111" xfId="0" applyFont="1" applyFill="1" applyBorder="1" applyAlignment="1" applyProtection="1">
      <alignment horizontal="center" vertical="center" wrapText="1"/>
      <protection locked="0"/>
    </xf>
    <xf numFmtId="0" fontId="58" fillId="18" borderId="112" xfId="0" applyFont="1" applyFill="1" applyBorder="1" applyAlignment="1" applyProtection="1">
      <alignment horizontal="center" vertical="center" wrapText="1"/>
      <protection locked="0"/>
    </xf>
    <xf numFmtId="0" fontId="58" fillId="18" borderId="113" xfId="0" applyFont="1" applyFill="1" applyBorder="1" applyAlignment="1" applyProtection="1">
      <alignment horizontal="center" vertical="center" wrapText="1"/>
      <protection locked="0"/>
    </xf>
    <xf numFmtId="0" fontId="58" fillId="18" borderId="114" xfId="0" applyFont="1" applyFill="1" applyBorder="1" applyAlignment="1" applyProtection="1">
      <alignment horizontal="center" vertical="center" wrapText="1"/>
      <protection locked="0"/>
    </xf>
    <xf numFmtId="0" fontId="58" fillId="18" borderId="115" xfId="0" applyFont="1" applyFill="1" applyBorder="1" applyAlignment="1" applyProtection="1">
      <alignment horizontal="center" vertical="center" wrapText="1"/>
      <protection locked="0"/>
    </xf>
    <xf numFmtId="1" fontId="52" fillId="17" borderId="72" xfId="0" applyNumberFormat="1" applyFont="1" applyFill="1" applyBorder="1" applyAlignment="1" applyProtection="1">
      <alignment horizontal="center" vertical="center" wrapText="1"/>
      <protection hidden="1"/>
    </xf>
    <xf numFmtId="9" fontId="52" fillId="17" borderId="98" xfId="3" applyFont="1" applyFill="1" applyBorder="1" applyAlignment="1" applyProtection="1">
      <alignment horizontal="center" vertical="center" wrapText="1"/>
      <protection hidden="1"/>
    </xf>
    <xf numFmtId="9" fontId="52" fillId="17" borderId="100" xfId="3" applyFont="1" applyFill="1" applyBorder="1" applyAlignment="1" applyProtection="1">
      <alignment horizontal="center" vertical="center" wrapText="1"/>
      <protection hidden="1"/>
    </xf>
    <xf numFmtId="0" fontId="0" fillId="18" borderId="67" xfId="0" applyFill="1" applyBorder="1" applyAlignment="1" applyProtection="1">
      <alignment horizontal="center" vertical="top"/>
      <protection hidden="1"/>
    </xf>
    <xf numFmtId="0" fontId="48" fillId="17" borderId="95" xfId="0" applyFont="1" applyFill="1" applyBorder="1" applyAlignment="1" applyProtection="1">
      <alignment horizontal="center" vertical="center"/>
      <protection hidden="1"/>
    </xf>
    <xf numFmtId="0" fontId="48" fillId="17" borderId="96" xfId="0" applyFont="1" applyFill="1" applyBorder="1" applyAlignment="1" applyProtection="1">
      <alignment horizontal="center" vertical="center"/>
      <protection hidden="1"/>
    </xf>
    <xf numFmtId="0" fontId="48" fillId="17" borderId="97" xfId="0" applyFont="1" applyFill="1" applyBorder="1" applyAlignment="1" applyProtection="1">
      <alignment horizontal="center" vertical="center"/>
      <protection hidden="1"/>
    </xf>
    <xf numFmtId="0" fontId="48" fillId="17" borderId="98" xfId="0" applyFont="1" applyFill="1" applyBorder="1" applyAlignment="1" applyProtection="1">
      <alignment horizontal="center" vertical="center"/>
      <protection hidden="1"/>
    </xf>
    <xf numFmtId="0" fontId="48" fillId="17" borderId="99" xfId="0" applyFont="1" applyFill="1" applyBorder="1" applyAlignment="1" applyProtection="1">
      <alignment horizontal="center" vertical="center"/>
      <protection hidden="1"/>
    </xf>
    <xf numFmtId="0" fontId="48" fillId="17" borderId="100" xfId="0" applyFont="1" applyFill="1" applyBorder="1" applyAlignment="1" applyProtection="1">
      <alignment horizontal="center" vertical="center"/>
      <protection hidden="1"/>
    </xf>
    <xf numFmtId="0" fontId="48" fillId="17" borderId="50" xfId="0" applyFont="1" applyFill="1" applyBorder="1" applyAlignment="1" applyProtection="1">
      <alignment horizontal="center" vertical="top"/>
      <protection hidden="1"/>
    </xf>
    <xf numFmtId="0" fontId="48" fillId="17" borderId="79" xfId="0" applyFont="1" applyFill="1" applyBorder="1" applyAlignment="1" applyProtection="1">
      <alignment horizontal="center" vertical="top"/>
      <protection hidden="1"/>
    </xf>
    <xf numFmtId="0" fontId="48" fillId="17" borderId="80" xfId="0" applyFont="1" applyFill="1" applyBorder="1" applyAlignment="1" applyProtection="1">
      <alignment horizontal="center" vertical="top"/>
      <protection hidden="1"/>
    </xf>
    <xf numFmtId="0" fontId="48" fillId="17" borderId="88" xfId="0" applyFont="1" applyFill="1" applyBorder="1" applyAlignment="1" applyProtection="1">
      <alignment horizontal="center" vertical="top"/>
      <protection hidden="1"/>
    </xf>
    <xf numFmtId="0" fontId="52" fillId="17" borderId="81" xfId="0" applyFont="1" applyFill="1" applyBorder="1" applyAlignment="1" applyProtection="1">
      <alignment vertical="center" wrapText="1"/>
      <protection hidden="1"/>
    </xf>
    <xf numFmtId="0" fontId="52" fillId="17" borderId="82" xfId="0" applyFont="1" applyFill="1" applyBorder="1" applyAlignment="1" applyProtection="1">
      <alignment vertical="center" wrapText="1"/>
      <protection hidden="1"/>
    </xf>
    <xf numFmtId="0" fontId="52" fillId="17" borderId="83" xfId="0" applyFont="1" applyFill="1" applyBorder="1" applyAlignment="1" applyProtection="1">
      <alignment vertical="center" wrapText="1"/>
      <protection hidden="1"/>
    </xf>
    <xf numFmtId="0" fontId="52" fillId="17" borderId="84" xfId="0" applyFont="1" applyFill="1" applyBorder="1" applyAlignment="1" applyProtection="1">
      <alignment vertical="center" wrapText="1"/>
      <protection hidden="1"/>
    </xf>
    <xf numFmtId="0" fontId="52" fillId="17" borderId="85" xfId="0" applyFont="1" applyFill="1" applyBorder="1" applyAlignment="1" applyProtection="1">
      <alignment vertical="center" wrapText="1"/>
      <protection hidden="1"/>
    </xf>
    <xf numFmtId="0" fontId="52" fillId="17" borderId="86" xfId="0" applyFont="1" applyFill="1" applyBorder="1" applyAlignment="1" applyProtection="1">
      <alignment vertical="center" wrapText="1"/>
      <protection hidden="1"/>
    </xf>
    <xf numFmtId="167" fontId="66" fillId="18" borderId="50" xfId="3" applyNumberFormat="1" applyFont="1" applyFill="1" applyBorder="1" applyAlignment="1" applyProtection="1">
      <alignment horizontal="center" vertical="center"/>
      <protection locked="0"/>
    </xf>
    <xf numFmtId="167" fontId="66" fillId="18" borderId="79" xfId="3" applyNumberFormat="1" applyFont="1" applyFill="1" applyBorder="1" applyAlignment="1" applyProtection="1">
      <alignment horizontal="center" vertical="center"/>
      <protection locked="0"/>
    </xf>
    <xf numFmtId="166" fontId="66" fillId="18" borderId="101" xfId="3" applyNumberFormat="1" applyFont="1" applyFill="1" applyBorder="1" applyAlignment="1" applyProtection="1">
      <alignment horizontal="center" vertical="center"/>
      <protection locked="0"/>
    </xf>
    <xf numFmtId="166" fontId="66" fillId="18" borderId="102" xfId="3" applyNumberFormat="1" applyFont="1" applyFill="1" applyBorder="1" applyAlignment="1" applyProtection="1">
      <alignment horizontal="center" vertical="center"/>
      <protection locked="0"/>
    </xf>
    <xf numFmtId="166" fontId="66" fillId="18" borderId="103" xfId="3" applyNumberFormat="1" applyFont="1" applyFill="1" applyBorder="1" applyAlignment="1" applyProtection="1">
      <alignment horizontal="center" vertical="center"/>
      <protection locked="0"/>
    </xf>
    <xf numFmtId="166" fontId="66" fillId="18" borderId="79" xfId="3" applyNumberFormat="1" applyFont="1" applyFill="1" applyBorder="1" applyAlignment="1" applyProtection="1">
      <alignment horizontal="center" vertical="center"/>
      <protection locked="0"/>
    </xf>
    <xf numFmtId="166" fontId="66" fillId="18" borderId="104" xfId="3" applyNumberFormat="1" applyFont="1" applyFill="1" applyBorder="1" applyAlignment="1" applyProtection="1">
      <alignment horizontal="center" vertical="center"/>
      <protection locked="0"/>
    </xf>
    <xf numFmtId="166" fontId="66" fillId="18" borderId="105" xfId="3" applyNumberFormat="1" applyFont="1" applyFill="1" applyBorder="1" applyAlignment="1" applyProtection="1">
      <alignment horizontal="center" vertical="center"/>
      <protection locked="0"/>
    </xf>
    <xf numFmtId="0" fontId="52" fillId="17" borderId="102" xfId="0" applyFont="1" applyFill="1" applyBorder="1" applyAlignment="1" applyProtection="1">
      <alignment horizontal="center" vertical="center" wrapText="1"/>
      <protection hidden="1"/>
    </xf>
    <xf numFmtId="0" fontId="52" fillId="17" borderId="106" xfId="0" applyFont="1" applyFill="1" applyBorder="1" applyAlignment="1" applyProtection="1">
      <alignment horizontal="center" vertical="center" wrapText="1"/>
      <protection hidden="1"/>
    </xf>
    <xf numFmtId="0" fontId="52" fillId="17" borderId="107" xfId="0" applyFont="1" applyFill="1" applyBorder="1" applyAlignment="1" applyProtection="1">
      <alignment horizontal="center" vertical="center" wrapText="1"/>
      <protection hidden="1"/>
    </xf>
    <xf numFmtId="0" fontId="52" fillId="17" borderId="105" xfId="0" applyFont="1" applyFill="1" applyBorder="1" applyAlignment="1" applyProtection="1">
      <alignment horizontal="center" vertical="center" wrapText="1"/>
      <protection hidden="1"/>
    </xf>
    <xf numFmtId="0" fontId="52" fillId="17" borderId="108" xfId="0" applyFont="1" applyFill="1" applyBorder="1" applyAlignment="1" applyProtection="1">
      <alignment horizontal="center" vertical="center" wrapText="1"/>
      <protection hidden="1"/>
    </xf>
    <xf numFmtId="166" fontId="66" fillId="18" borderId="50" xfId="3" applyNumberFormat="1" applyFont="1" applyFill="1" applyBorder="1" applyAlignment="1" applyProtection="1">
      <alignment horizontal="center" vertical="center"/>
      <protection locked="0"/>
    </xf>
    <xf numFmtId="0" fontId="52" fillId="17" borderId="81" xfId="0" applyFont="1" applyFill="1" applyBorder="1" applyAlignment="1" applyProtection="1">
      <alignment horizontal="left" vertical="center" wrapText="1"/>
      <protection hidden="1"/>
    </xf>
    <xf numFmtId="0" fontId="52" fillId="17" borderId="82" xfId="0" applyFont="1" applyFill="1" applyBorder="1" applyAlignment="1" applyProtection="1">
      <alignment horizontal="left" vertical="center" wrapText="1"/>
      <protection hidden="1"/>
    </xf>
    <xf numFmtId="0" fontId="52" fillId="17" borderId="83" xfId="0" applyFont="1" applyFill="1" applyBorder="1" applyAlignment="1" applyProtection="1">
      <alignment horizontal="left" vertical="center" wrapText="1"/>
      <protection hidden="1"/>
    </xf>
    <xf numFmtId="0" fontId="52" fillId="17" borderId="84" xfId="0" applyFont="1" applyFill="1" applyBorder="1" applyAlignment="1" applyProtection="1">
      <alignment horizontal="left" vertical="center" wrapText="1"/>
      <protection hidden="1"/>
    </xf>
    <xf numFmtId="0" fontId="52" fillId="17" borderId="85" xfId="0" applyFont="1" applyFill="1" applyBorder="1" applyAlignment="1" applyProtection="1">
      <alignment horizontal="left" vertical="center" wrapText="1"/>
      <protection hidden="1"/>
    </xf>
    <xf numFmtId="0" fontId="52" fillId="17" borderId="86" xfId="0" applyFont="1" applyFill="1" applyBorder="1" applyAlignment="1" applyProtection="1">
      <alignment horizontal="left" vertical="center" wrapText="1"/>
      <protection hidden="1"/>
    </xf>
    <xf numFmtId="0" fontId="52" fillId="17" borderId="88" xfId="0" applyFont="1" applyFill="1" applyBorder="1" applyAlignment="1" applyProtection="1">
      <alignment horizontal="center" vertical="center"/>
      <protection hidden="1"/>
    </xf>
    <xf numFmtId="0" fontId="52" fillId="17" borderId="92" xfId="0" applyFont="1" applyFill="1" applyBorder="1" applyAlignment="1" applyProtection="1">
      <alignment horizontal="center" vertical="center" wrapText="1"/>
      <protection hidden="1"/>
    </xf>
    <xf numFmtId="0" fontId="52" fillId="17" borderId="93" xfId="0" applyFont="1" applyFill="1" applyBorder="1" applyAlignment="1" applyProtection="1">
      <alignment horizontal="center" vertical="center" wrapText="1"/>
      <protection hidden="1"/>
    </xf>
    <xf numFmtId="0" fontId="52" fillId="17" borderId="94" xfId="0" applyFont="1" applyFill="1" applyBorder="1" applyAlignment="1" applyProtection="1">
      <alignment horizontal="center" vertical="center" wrapText="1"/>
      <protection hidden="1"/>
    </xf>
    <xf numFmtId="0" fontId="45" fillId="17" borderId="92" xfId="0" applyFont="1" applyFill="1" applyBorder="1" applyAlignment="1" applyProtection="1">
      <alignment horizontal="center" vertical="center" wrapText="1"/>
      <protection hidden="1"/>
    </xf>
    <xf numFmtId="0" fontId="45" fillId="17" borderId="93" xfId="0" applyFont="1" applyFill="1" applyBorder="1" applyAlignment="1" applyProtection="1">
      <alignment horizontal="center" vertical="center" wrapText="1"/>
      <protection hidden="1"/>
    </xf>
    <xf numFmtId="0" fontId="45" fillId="17" borderId="94" xfId="0" applyFont="1" applyFill="1" applyBorder="1" applyAlignment="1" applyProtection="1">
      <alignment horizontal="center" vertical="center" wrapText="1"/>
      <protection hidden="1"/>
    </xf>
    <xf numFmtId="1" fontId="57" fillId="0" borderId="124" xfId="0" applyNumberFormat="1" applyFont="1" applyBorder="1" applyAlignment="1" applyProtection="1">
      <alignment horizontal="center" vertical="center" wrapText="1"/>
      <protection hidden="1"/>
    </xf>
    <xf numFmtId="1" fontId="57" fillId="0" borderId="99" xfId="0" applyNumberFormat="1" applyFont="1" applyBorder="1" applyAlignment="1" applyProtection="1">
      <alignment horizontal="center" vertical="center" wrapText="1"/>
      <protection hidden="1"/>
    </xf>
    <xf numFmtId="1" fontId="57" fillId="0" borderId="100" xfId="0" applyNumberFormat="1" applyFont="1" applyBorder="1" applyAlignment="1" applyProtection="1">
      <alignment horizontal="center" vertical="center" wrapText="1"/>
      <protection hidden="1"/>
    </xf>
    <xf numFmtId="0" fontId="48" fillId="0" borderId="98" xfId="0" applyFont="1" applyBorder="1" applyAlignment="1" applyProtection="1">
      <alignment horizontal="center" vertical="center" wrapText="1"/>
      <protection hidden="1"/>
    </xf>
    <xf numFmtId="0" fontId="48" fillId="0" borderId="99" xfId="0" applyFont="1" applyBorder="1" applyAlignment="1" applyProtection="1">
      <alignment horizontal="center" vertical="center" wrapText="1"/>
      <protection hidden="1"/>
    </xf>
    <xf numFmtId="0" fontId="48" fillId="0" borderId="100" xfId="0" applyFont="1" applyBorder="1" applyAlignment="1" applyProtection="1">
      <alignment horizontal="center" vertical="center" wrapText="1"/>
      <protection hidden="1"/>
    </xf>
    <xf numFmtId="9" fontId="57" fillId="0" borderId="98" xfId="3" applyFont="1" applyFill="1" applyBorder="1" applyAlignment="1" applyProtection="1">
      <alignment horizontal="center" vertical="center" wrapText="1"/>
      <protection hidden="1"/>
    </xf>
    <xf numFmtId="9" fontId="57" fillId="0" borderId="99" xfId="3" applyFont="1" applyFill="1" applyBorder="1" applyAlignment="1" applyProtection="1">
      <alignment horizontal="center" vertical="center" wrapText="1"/>
      <protection hidden="1"/>
    </xf>
    <xf numFmtId="9" fontId="57" fillId="0" borderId="100" xfId="3" applyFont="1" applyFill="1" applyBorder="1" applyAlignment="1" applyProtection="1">
      <alignment horizontal="center" vertical="center" wrapText="1"/>
      <protection hidden="1"/>
    </xf>
    <xf numFmtId="0" fontId="57" fillId="0" borderId="124" xfId="0" applyFont="1" applyBorder="1" applyAlignment="1" applyProtection="1">
      <alignment horizontal="center" vertical="center" wrapText="1"/>
      <protection hidden="1"/>
    </xf>
    <xf numFmtId="0" fontId="57" fillId="0" borderId="99" xfId="0" applyFont="1" applyBorder="1" applyAlignment="1" applyProtection="1">
      <alignment horizontal="center" vertical="center" wrapText="1"/>
      <protection hidden="1"/>
    </xf>
    <xf numFmtId="0" fontId="57" fillId="0" borderId="125" xfId="0" applyFont="1" applyBorder="1" applyAlignment="1" applyProtection="1">
      <alignment horizontal="center" vertical="center" wrapText="1"/>
      <protection hidden="1"/>
    </xf>
    <xf numFmtId="0" fontId="81" fillId="17" borderId="88" xfId="0" applyFont="1" applyFill="1" applyBorder="1" applyAlignment="1" applyProtection="1">
      <alignment horizontal="center" vertical="center" wrapText="1"/>
      <protection hidden="1"/>
    </xf>
    <xf numFmtId="0" fontId="57" fillId="0" borderId="98" xfId="0" applyFont="1" applyBorder="1" applyAlignment="1" applyProtection="1">
      <alignment horizontal="center" vertical="center" wrapText="1"/>
      <protection hidden="1"/>
    </xf>
    <xf numFmtId="0" fontId="81" fillId="17" borderId="88" xfId="0" applyFont="1" applyFill="1" applyBorder="1" applyAlignment="1" applyProtection="1">
      <alignment horizontal="center" vertical="center"/>
      <protection hidden="1"/>
    </xf>
    <xf numFmtId="167" fontId="66" fillId="18" borderId="81" xfId="3" applyNumberFormat="1" applyFont="1" applyFill="1" applyBorder="1" applyAlignment="1" applyProtection="1">
      <alignment horizontal="center" vertical="center"/>
      <protection locked="0"/>
    </xf>
    <xf numFmtId="167" fontId="66" fillId="18" borderId="82" xfId="3" applyNumberFormat="1" applyFont="1" applyFill="1" applyBorder="1" applyAlignment="1" applyProtection="1">
      <alignment horizontal="center" vertical="center"/>
      <protection locked="0"/>
    </xf>
    <xf numFmtId="167" fontId="66" fillId="18" borderId="84" xfId="3" applyNumberFormat="1" applyFont="1" applyFill="1" applyBorder="1" applyAlignment="1" applyProtection="1">
      <alignment horizontal="center" vertical="center"/>
      <protection locked="0"/>
    </xf>
    <xf numFmtId="167" fontId="66" fillId="18" borderId="85" xfId="3" applyNumberFormat="1" applyFont="1" applyFill="1" applyBorder="1" applyAlignment="1" applyProtection="1">
      <alignment horizontal="center" vertical="center"/>
      <protection locked="0"/>
    </xf>
    <xf numFmtId="0" fontId="52" fillId="17" borderId="89" xfId="0" applyFont="1" applyFill="1" applyBorder="1" applyAlignment="1" applyProtection="1">
      <alignment horizontal="center" vertical="center" wrapText="1"/>
      <protection hidden="1"/>
    </xf>
    <xf numFmtId="0" fontId="52" fillId="17" borderId="55" xfId="0" applyFont="1" applyFill="1" applyBorder="1" applyAlignment="1" applyProtection="1">
      <alignment horizontal="center" vertical="center" wrapText="1"/>
      <protection hidden="1"/>
    </xf>
    <xf numFmtId="0" fontId="57" fillId="0" borderId="100" xfId="0" applyFont="1" applyBorder="1" applyAlignment="1" applyProtection="1">
      <alignment horizontal="center" vertical="center" wrapText="1"/>
      <protection hidden="1"/>
    </xf>
    <xf numFmtId="0" fontId="52" fillId="17" borderId="103" xfId="0" applyFont="1" applyFill="1" applyBorder="1" applyAlignment="1" applyProtection="1">
      <alignment horizontal="center" vertical="center" wrapText="1"/>
      <protection hidden="1"/>
    </xf>
    <xf numFmtId="0" fontId="52" fillId="17" borderId="104" xfId="0" applyFont="1" applyFill="1" applyBorder="1" applyAlignment="1" applyProtection="1">
      <alignment horizontal="center" vertical="center" wrapText="1"/>
      <protection hidden="1"/>
    </xf>
    <xf numFmtId="0" fontId="52" fillId="17" borderId="122" xfId="0" applyFont="1" applyFill="1" applyBorder="1" applyAlignment="1" applyProtection="1">
      <alignment horizontal="center" vertical="center" wrapText="1"/>
      <protection hidden="1"/>
    </xf>
    <xf numFmtId="1" fontId="52" fillId="17" borderId="50" xfId="0" applyNumberFormat="1" applyFont="1" applyFill="1" applyBorder="1" applyAlignment="1" applyProtection="1">
      <alignment horizontal="center" vertical="center" wrapText="1"/>
      <protection hidden="1"/>
    </xf>
    <xf numFmtId="1" fontId="52" fillId="17" borderId="80" xfId="0" applyNumberFormat="1" applyFont="1" applyFill="1" applyBorder="1" applyAlignment="1" applyProtection="1">
      <alignment horizontal="center" vertical="center" wrapText="1"/>
      <protection hidden="1"/>
    </xf>
    <xf numFmtId="1" fontId="52" fillId="17" borderId="123" xfId="0" applyNumberFormat="1" applyFont="1" applyFill="1" applyBorder="1" applyAlignment="1" applyProtection="1">
      <alignment horizontal="center" vertical="center" wrapText="1"/>
      <protection hidden="1"/>
    </xf>
    <xf numFmtId="1" fontId="52" fillId="17" borderId="122" xfId="0" applyNumberFormat="1" applyFont="1" applyFill="1" applyBorder="1" applyAlignment="1" applyProtection="1">
      <alignment horizontal="center" vertical="center" wrapText="1"/>
      <protection hidden="1"/>
    </xf>
    <xf numFmtId="9" fontId="58" fillId="18" borderId="98" xfId="3" applyFont="1" applyFill="1" applyBorder="1" applyAlignment="1" applyProtection="1">
      <alignment horizontal="center" vertical="center"/>
      <protection locked="0"/>
    </xf>
    <xf numFmtId="9" fontId="58" fillId="18" borderId="100" xfId="3" applyFont="1" applyFill="1" applyBorder="1" applyAlignment="1" applyProtection="1">
      <alignment horizontal="center" vertical="center"/>
      <protection locked="0"/>
    </xf>
    <xf numFmtId="9" fontId="58" fillId="18" borderId="116" xfId="3" applyFont="1" applyFill="1" applyBorder="1" applyAlignment="1" applyProtection="1">
      <alignment horizontal="center" vertical="center"/>
      <protection locked="0"/>
    </xf>
    <xf numFmtId="9" fontId="58" fillId="18" borderId="117" xfId="3" applyFont="1" applyFill="1" applyBorder="1" applyAlignment="1" applyProtection="1">
      <alignment horizontal="center" vertical="center"/>
      <protection locked="0"/>
    </xf>
    <xf numFmtId="9" fontId="58" fillId="18" borderId="118" xfId="3" applyFont="1" applyFill="1" applyBorder="1" applyAlignment="1" applyProtection="1">
      <alignment horizontal="center" vertical="center"/>
      <protection locked="0"/>
    </xf>
    <xf numFmtId="9" fontId="58" fillId="18" borderId="68" xfId="3" applyFont="1" applyFill="1" applyBorder="1" applyAlignment="1" applyProtection="1">
      <alignment horizontal="center" vertical="center"/>
      <protection locked="0"/>
    </xf>
    <xf numFmtId="0" fontId="48" fillId="0" borderId="116" xfId="0" applyFont="1" applyBorder="1" applyAlignment="1" applyProtection="1">
      <alignment horizontal="center" vertical="center" wrapText="1"/>
      <protection hidden="1"/>
    </xf>
    <xf numFmtId="0" fontId="48" fillId="0" borderId="117" xfId="0" applyFont="1" applyBorder="1" applyAlignment="1" applyProtection="1">
      <alignment horizontal="center" vertical="center" wrapText="1"/>
      <protection hidden="1"/>
    </xf>
    <xf numFmtId="0" fontId="48" fillId="0" borderId="118" xfId="0" applyFont="1" applyBorder="1" applyAlignment="1" applyProtection="1">
      <alignment horizontal="center" vertical="center" wrapText="1"/>
      <protection hidden="1"/>
    </xf>
    <xf numFmtId="0" fontId="48" fillId="0" borderId="68" xfId="0" applyFont="1" applyBorder="1" applyAlignment="1" applyProtection="1">
      <alignment horizontal="center" vertical="center" wrapText="1"/>
      <protection hidden="1"/>
    </xf>
    <xf numFmtId="9" fontId="52" fillId="0" borderId="98" xfId="3" applyFont="1" applyBorder="1" applyAlignment="1" applyProtection="1">
      <alignment horizontal="center" vertical="center" wrapText="1"/>
      <protection hidden="1"/>
    </xf>
    <xf numFmtId="9" fontId="52" fillId="0" borderId="100" xfId="3" applyFont="1" applyBorder="1" applyAlignment="1" applyProtection="1">
      <alignment horizontal="center" vertical="center" wrapText="1"/>
      <protection hidden="1"/>
    </xf>
    <xf numFmtId="0" fontId="67" fillId="0" borderId="116" xfId="0" applyFont="1" applyBorder="1" applyAlignment="1" applyProtection="1">
      <alignment horizontal="center" vertical="center" wrapText="1"/>
      <protection hidden="1"/>
    </xf>
    <xf numFmtId="0" fontId="67" fillId="0" borderId="117" xfId="0" applyFont="1" applyBorder="1" applyAlignment="1" applyProtection="1">
      <alignment horizontal="center" vertical="center" wrapText="1"/>
      <protection hidden="1"/>
    </xf>
    <xf numFmtId="0" fontId="67" fillId="0" borderId="118" xfId="0" applyFont="1" applyBorder="1" applyAlignment="1" applyProtection="1">
      <alignment horizontal="center" vertical="center" wrapText="1"/>
      <protection hidden="1"/>
    </xf>
    <xf numFmtId="0" fontId="67" fillId="0" borderId="68" xfId="0" applyFont="1" applyBorder="1" applyAlignment="1" applyProtection="1">
      <alignment horizontal="center" vertical="center" wrapText="1"/>
      <protection hidden="1"/>
    </xf>
    <xf numFmtId="9" fontId="58" fillId="18" borderId="72" xfId="3" applyFont="1" applyFill="1" applyBorder="1" applyAlignment="1" applyProtection="1">
      <alignment horizontal="center" vertical="center"/>
      <protection locked="0"/>
    </xf>
    <xf numFmtId="0" fontId="48" fillId="17" borderId="116" xfId="0" applyFont="1" applyFill="1" applyBorder="1" applyAlignment="1" applyProtection="1">
      <alignment horizontal="center" vertical="center"/>
      <protection hidden="1"/>
    </xf>
    <xf numFmtId="0" fontId="48" fillId="17" borderId="119" xfId="0" applyFont="1" applyFill="1" applyBorder="1" applyAlignment="1" applyProtection="1">
      <alignment horizontal="center" vertical="center"/>
      <protection hidden="1"/>
    </xf>
    <xf numFmtId="0" fontId="48" fillId="17" borderId="117" xfId="0" applyFont="1" applyFill="1" applyBorder="1" applyAlignment="1" applyProtection="1">
      <alignment horizontal="center" vertical="center"/>
      <protection hidden="1"/>
    </xf>
    <xf numFmtId="0" fontId="48" fillId="17" borderId="118" xfId="0" applyFont="1" applyFill="1" applyBorder="1" applyAlignment="1" applyProtection="1">
      <alignment horizontal="center" vertical="center"/>
      <protection hidden="1"/>
    </xf>
    <xf numFmtId="0" fontId="48" fillId="17" borderId="67" xfId="0" applyFont="1" applyFill="1" applyBorder="1" applyAlignment="1" applyProtection="1">
      <alignment horizontal="center" vertical="center"/>
      <protection hidden="1"/>
    </xf>
    <xf numFmtId="0" fontId="48" fillId="17" borderId="68" xfId="0" applyFont="1" applyFill="1" applyBorder="1" applyAlignment="1" applyProtection="1">
      <alignment horizontal="center" vertical="center"/>
      <protection hidden="1"/>
    </xf>
    <xf numFmtId="0" fontId="48" fillId="17" borderId="99" xfId="0" applyFont="1" applyFill="1" applyBorder="1" applyAlignment="1" applyProtection="1">
      <alignment horizontal="center" vertical="center" wrapText="1"/>
      <protection hidden="1"/>
    </xf>
    <xf numFmtId="0" fontId="52" fillId="17" borderId="101" xfId="0" applyFont="1" applyFill="1" applyBorder="1" applyAlignment="1" applyProtection="1">
      <alignment horizontal="center" vertical="center" wrapText="1"/>
      <protection hidden="1"/>
    </xf>
    <xf numFmtId="0" fontId="52" fillId="17" borderId="120" xfId="0" applyFont="1" applyFill="1" applyBorder="1" applyAlignment="1" applyProtection="1">
      <alignment horizontal="center" vertical="center" wrapText="1"/>
      <protection hidden="1"/>
    </xf>
    <xf numFmtId="1" fontId="52" fillId="17" borderId="121" xfId="0" applyNumberFormat="1" applyFont="1" applyFill="1" applyBorder="1" applyAlignment="1" applyProtection="1">
      <alignment horizontal="center" vertical="center" wrapText="1"/>
      <protection hidden="1"/>
    </xf>
    <xf numFmtId="1" fontId="52" fillId="17" borderId="120" xfId="0" applyNumberFormat="1" applyFont="1" applyFill="1" applyBorder="1" applyAlignment="1" applyProtection="1">
      <alignment horizontal="center" vertical="center" wrapText="1"/>
      <protection hidden="1"/>
    </xf>
    <xf numFmtId="0" fontId="52" fillId="17" borderId="56" xfId="0" applyFont="1" applyFill="1" applyBorder="1" applyAlignment="1" applyProtection="1">
      <alignment horizontal="left" vertical="center" wrapText="1"/>
      <protection hidden="1"/>
    </xf>
    <xf numFmtId="0" fontId="52" fillId="17" borderId="61" xfId="0" applyFont="1" applyFill="1" applyBorder="1" applyAlignment="1" applyProtection="1">
      <alignment horizontal="left" vertical="center" wrapText="1"/>
      <protection hidden="1"/>
    </xf>
    <xf numFmtId="0" fontId="59" fillId="17" borderId="53" xfId="0" quotePrefix="1" applyFont="1" applyFill="1" applyBorder="1" applyAlignment="1" applyProtection="1">
      <alignment horizontal="center" vertical="center" wrapText="1"/>
      <protection hidden="1"/>
    </xf>
    <xf numFmtId="0" fontId="59" fillId="17" borderId="132" xfId="0" quotePrefix="1" applyFont="1" applyFill="1" applyBorder="1" applyAlignment="1" applyProtection="1">
      <alignment horizontal="center" vertical="center" wrapText="1"/>
      <protection hidden="1"/>
    </xf>
    <xf numFmtId="0" fontId="59" fillId="17" borderId="109" xfId="0" quotePrefix="1" applyFont="1" applyFill="1" applyBorder="1" applyAlignment="1" applyProtection="1">
      <alignment horizontal="center" vertical="center" wrapText="1"/>
      <protection hidden="1"/>
    </xf>
    <xf numFmtId="0" fontId="59" fillId="17" borderId="52" xfId="0" quotePrefix="1" applyFont="1" applyFill="1" applyBorder="1" applyAlignment="1" applyProtection="1">
      <alignment horizontal="center" vertical="center" wrapText="1"/>
      <protection hidden="1"/>
    </xf>
    <xf numFmtId="0" fontId="59" fillId="17" borderId="57" xfId="0" quotePrefix="1" applyFont="1" applyFill="1" applyBorder="1" applyAlignment="1" applyProtection="1">
      <alignment horizontal="center" vertical="center" wrapText="1"/>
      <protection hidden="1"/>
    </xf>
    <xf numFmtId="0" fontId="59" fillId="17" borderId="58" xfId="0" quotePrefix="1" applyFont="1" applyFill="1" applyBorder="1" applyAlignment="1" applyProtection="1">
      <alignment horizontal="center" vertical="center" wrapText="1"/>
      <protection hidden="1"/>
    </xf>
    <xf numFmtId="0" fontId="52" fillId="17" borderId="54" xfId="0" applyFont="1" applyFill="1" applyBorder="1" applyAlignment="1" applyProtection="1">
      <alignment horizontal="left" vertical="center" wrapText="1" indent="1"/>
      <protection hidden="1"/>
    </xf>
    <xf numFmtId="0" fontId="52" fillId="17" borderId="56" xfId="0" applyFont="1" applyFill="1" applyBorder="1" applyAlignment="1" applyProtection="1">
      <alignment horizontal="left" vertical="center" wrapText="1" indent="1"/>
      <protection hidden="1"/>
    </xf>
    <xf numFmtId="0" fontId="54" fillId="0" borderId="72" xfId="0" applyFont="1" applyBorder="1" applyAlignment="1" applyProtection="1">
      <alignment horizontal="center" vertical="center" wrapText="1"/>
      <protection hidden="1"/>
    </xf>
    <xf numFmtId="0" fontId="52" fillId="17" borderId="98" xfId="0" applyFont="1" applyFill="1" applyBorder="1" applyAlignment="1" applyProtection="1">
      <alignment horizontal="center" vertical="center" wrapText="1"/>
      <protection hidden="1"/>
    </xf>
    <xf numFmtId="0" fontId="52" fillId="17" borderId="100" xfId="0" applyFont="1" applyFill="1" applyBorder="1" applyAlignment="1" applyProtection="1">
      <alignment horizontal="center" vertical="center" wrapText="1"/>
      <protection hidden="1"/>
    </xf>
    <xf numFmtId="1" fontId="52" fillId="0" borderId="72" xfId="0" applyNumberFormat="1" applyFont="1" applyBorder="1" applyAlignment="1" applyProtection="1">
      <alignment horizontal="center" vertical="center" wrapText="1"/>
      <protection hidden="1"/>
    </xf>
    <xf numFmtId="0" fontId="67" fillId="0" borderId="98" xfId="0" applyFont="1" applyBorder="1" applyAlignment="1" applyProtection="1">
      <alignment horizontal="center" vertical="center" wrapText="1"/>
      <protection hidden="1"/>
    </xf>
    <xf numFmtId="0" fontId="67" fillId="0" borderId="99" xfId="0" applyFont="1" applyBorder="1" applyAlignment="1" applyProtection="1">
      <alignment horizontal="center" vertical="center" wrapText="1"/>
      <protection hidden="1"/>
    </xf>
    <xf numFmtId="0" fontId="67" fillId="0" borderId="100" xfId="0" applyFont="1" applyBorder="1" applyAlignment="1" applyProtection="1">
      <alignment horizontal="center" vertical="center" wrapText="1"/>
      <protection hidden="1"/>
    </xf>
    <xf numFmtId="0" fontId="52" fillId="17" borderId="51" xfId="0" quotePrefix="1" applyFont="1" applyFill="1" applyBorder="1" applyAlignment="1" applyProtection="1">
      <alignment horizontal="center" vertical="center" wrapText="1"/>
      <protection hidden="1"/>
    </xf>
    <xf numFmtId="0" fontId="52" fillId="17" borderId="54" xfId="0" quotePrefix="1" applyFont="1" applyFill="1" applyBorder="1" applyAlignment="1" applyProtection="1">
      <alignment horizontal="center" vertical="center" wrapText="1"/>
      <protection hidden="1"/>
    </xf>
    <xf numFmtId="0" fontId="52" fillId="17" borderId="56" xfId="0" quotePrefix="1" applyFont="1" applyFill="1" applyBorder="1" applyAlignment="1" applyProtection="1">
      <alignment horizontal="center" vertical="center" wrapText="1"/>
      <protection hidden="1"/>
    </xf>
    <xf numFmtId="1" fontId="59" fillId="0" borderId="61" xfId="0" applyNumberFormat="1" applyFont="1" applyBorder="1" applyAlignment="1" applyProtection="1">
      <alignment horizontal="center" vertical="center" wrapText="1"/>
      <protection hidden="1"/>
    </xf>
    <xf numFmtId="0" fontId="59" fillId="17" borderId="51" xfId="0" quotePrefix="1" applyFont="1" applyFill="1" applyBorder="1" applyAlignment="1" applyProtection="1">
      <alignment horizontal="center" vertical="center" wrapText="1"/>
      <protection hidden="1"/>
    </xf>
    <xf numFmtId="0" fontId="59" fillId="17" borderId="54" xfId="0" quotePrefix="1" applyFont="1" applyFill="1" applyBorder="1" applyAlignment="1" applyProtection="1">
      <alignment horizontal="center" vertical="center" wrapText="1"/>
      <protection hidden="1"/>
    </xf>
    <xf numFmtId="0" fontId="59" fillId="17" borderId="56" xfId="0" quotePrefix="1" applyFont="1" applyFill="1" applyBorder="1" applyAlignment="1" applyProtection="1">
      <alignment horizontal="center" vertical="center" wrapText="1"/>
      <protection hidden="1"/>
    </xf>
    <xf numFmtId="0" fontId="58" fillId="18" borderId="98" xfId="0" applyFont="1" applyFill="1" applyBorder="1" applyAlignment="1" applyProtection="1">
      <alignment horizontal="center" vertical="center" wrapText="1"/>
      <protection locked="0"/>
    </xf>
    <xf numFmtId="0" fontId="58" fillId="18" borderId="99" xfId="0" applyFont="1" applyFill="1" applyBorder="1" applyAlignment="1" applyProtection="1">
      <alignment horizontal="center" vertical="center" wrapText="1"/>
      <protection locked="0"/>
    </xf>
    <xf numFmtId="0" fontId="58" fillId="18" borderId="100" xfId="0" applyFont="1" applyFill="1" applyBorder="1" applyAlignment="1" applyProtection="1">
      <alignment horizontal="center" vertical="center" wrapText="1"/>
      <protection locked="0"/>
    </xf>
    <xf numFmtId="0" fontId="67" fillId="0" borderId="119" xfId="0" applyFont="1" applyBorder="1" applyAlignment="1" applyProtection="1">
      <alignment horizontal="center" vertical="center" wrapText="1"/>
      <protection hidden="1"/>
    </xf>
    <xf numFmtId="9" fontId="67" fillId="0" borderId="72" xfId="3" applyFont="1" applyBorder="1" applyAlignment="1" applyProtection="1">
      <alignment horizontal="center" vertical="center" wrapText="1"/>
      <protection hidden="1"/>
    </xf>
    <xf numFmtId="0" fontId="70" fillId="0" borderId="61" xfId="0" applyFont="1" applyBorder="1" applyAlignment="1" applyProtection="1">
      <alignment horizontal="center" vertical="center" wrapText="1"/>
      <protection hidden="1"/>
    </xf>
    <xf numFmtId="9" fontId="70" fillId="0" borderId="61" xfId="3" applyFont="1" applyFill="1" applyBorder="1" applyAlignment="1" applyProtection="1">
      <alignment horizontal="center" vertical="center" wrapText="1"/>
      <protection hidden="1"/>
    </xf>
    <xf numFmtId="0" fontId="54" fillId="0" borderId="51" xfId="0" applyFont="1" applyBorder="1" applyAlignment="1" applyProtection="1">
      <alignment horizontal="center" vertical="center" wrapText="1"/>
      <protection hidden="1"/>
    </xf>
    <xf numFmtId="0" fontId="54" fillId="0" borderId="54" xfId="0" applyFont="1" applyBorder="1" applyAlignment="1" applyProtection="1">
      <alignment horizontal="center" vertical="center" wrapText="1"/>
      <protection hidden="1"/>
    </xf>
    <xf numFmtId="0" fontId="54" fillId="0" borderId="56" xfId="0" applyFont="1" applyBorder="1" applyAlignment="1" applyProtection="1">
      <alignment horizontal="center" vertical="center" wrapText="1"/>
      <protection hidden="1"/>
    </xf>
    <xf numFmtId="9" fontId="86" fillId="0" borderId="61" xfId="3" applyFont="1" applyFill="1" applyBorder="1" applyAlignment="1" applyProtection="1">
      <alignment horizontal="center" vertical="center" wrapText="1"/>
      <protection hidden="1"/>
    </xf>
    <xf numFmtId="0" fontId="59" fillId="17" borderId="88" xfId="0" applyFont="1" applyFill="1" applyBorder="1" applyAlignment="1" applyProtection="1">
      <alignment horizontal="center" vertical="center" wrapText="1"/>
      <protection hidden="1"/>
    </xf>
    <xf numFmtId="0" fontId="59" fillId="17" borderId="88" xfId="0" applyFont="1" applyFill="1" applyBorder="1" applyAlignment="1" applyProtection="1">
      <alignment horizontal="center" vertical="center"/>
      <protection hidden="1"/>
    </xf>
    <xf numFmtId="0" fontId="52" fillId="17" borderId="72" xfId="0" applyFont="1" applyFill="1" applyBorder="1" applyAlignment="1" applyProtection="1">
      <alignment horizontal="center" vertical="center" wrapText="1"/>
      <protection hidden="1"/>
    </xf>
    <xf numFmtId="0" fontId="52" fillId="17" borderId="72" xfId="0" applyFont="1" applyFill="1" applyBorder="1" applyAlignment="1" applyProtection="1">
      <alignment horizontal="center" vertical="center"/>
      <protection hidden="1"/>
    </xf>
    <xf numFmtId="1" fontId="52" fillId="17" borderId="119" xfId="0" applyNumberFormat="1" applyFont="1" applyFill="1" applyBorder="1" applyAlignment="1" applyProtection="1">
      <alignment horizontal="center" vertical="center" wrapText="1"/>
      <protection hidden="1"/>
    </xf>
    <xf numFmtId="1" fontId="52" fillId="17" borderId="98" xfId="0" applyNumberFormat="1" applyFont="1" applyFill="1" applyBorder="1" applyAlignment="1" applyProtection="1">
      <alignment horizontal="center" vertical="center" wrapText="1"/>
      <protection hidden="1"/>
    </xf>
    <xf numFmtId="1" fontId="52" fillId="17" borderId="99" xfId="0" applyNumberFormat="1" applyFont="1" applyFill="1" applyBorder="1" applyAlignment="1" applyProtection="1">
      <alignment horizontal="center" vertical="center" wrapText="1"/>
      <protection hidden="1"/>
    </xf>
    <xf numFmtId="1" fontId="52" fillId="17" borderId="100" xfId="0" applyNumberFormat="1" applyFont="1" applyFill="1" applyBorder="1" applyAlignment="1" applyProtection="1">
      <alignment horizontal="center" vertical="center" wrapText="1"/>
      <protection hidden="1"/>
    </xf>
    <xf numFmtId="0" fontId="81" fillId="17" borderId="119" xfId="0" applyFont="1" applyFill="1" applyBorder="1" applyAlignment="1" applyProtection="1">
      <alignment horizontal="center" vertical="center" wrapText="1"/>
      <protection hidden="1"/>
    </xf>
    <xf numFmtId="0" fontId="52" fillId="17" borderId="99" xfId="0" applyFont="1" applyFill="1" applyBorder="1" applyAlignment="1" applyProtection="1">
      <alignment horizontal="center" vertical="center" wrapText="1"/>
      <protection hidden="1"/>
    </xf>
    <xf numFmtId="0" fontId="48" fillId="17" borderId="72" xfId="0" applyFont="1" applyFill="1" applyBorder="1" applyAlignment="1" applyProtection="1">
      <alignment horizontal="center" vertical="center"/>
      <protection hidden="1"/>
    </xf>
    <xf numFmtId="0" fontId="67" fillId="17" borderId="116" xfId="0" applyFont="1" applyFill="1" applyBorder="1" applyAlignment="1" applyProtection="1">
      <alignment horizontal="center" vertical="center" wrapText="1"/>
      <protection hidden="1"/>
    </xf>
    <xf numFmtId="0" fontId="67" fillId="17" borderId="117" xfId="0" applyFont="1" applyFill="1" applyBorder="1" applyAlignment="1" applyProtection="1">
      <alignment horizontal="center" vertical="center" wrapText="1"/>
      <protection hidden="1"/>
    </xf>
    <xf numFmtId="0" fontId="67" fillId="17" borderId="118" xfId="0" applyFont="1" applyFill="1" applyBorder="1" applyAlignment="1" applyProtection="1">
      <alignment horizontal="center" vertical="center" wrapText="1"/>
      <protection hidden="1"/>
    </xf>
    <xf numFmtId="0" fontId="67" fillId="17" borderId="68" xfId="0" applyFont="1" applyFill="1" applyBorder="1" applyAlignment="1" applyProtection="1">
      <alignment horizontal="center" vertical="center" wrapText="1"/>
      <protection hidden="1"/>
    </xf>
    <xf numFmtId="9" fontId="85" fillId="18" borderId="98" xfId="3" applyFont="1" applyFill="1" applyBorder="1" applyAlignment="1" applyProtection="1">
      <alignment horizontal="center" vertical="center"/>
      <protection locked="0"/>
    </xf>
    <xf numFmtId="9" fontId="85" fillId="18" borderId="100" xfId="3" applyFont="1" applyFill="1" applyBorder="1" applyAlignment="1" applyProtection="1">
      <alignment horizontal="center" vertical="center"/>
      <protection locked="0"/>
    </xf>
    <xf numFmtId="166" fontId="66" fillId="18" borderId="126" xfId="3" applyNumberFormat="1" applyFont="1" applyFill="1" applyBorder="1" applyAlignment="1" applyProtection="1">
      <alignment horizontal="center" vertical="center"/>
      <protection locked="0"/>
    </xf>
    <xf numFmtId="166" fontId="66" fillId="18" borderId="127" xfId="3" applyNumberFormat="1" applyFont="1" applyFill="1" applyBorder="1" applyAlignment="1" applyProtection="1">
      <alignment horizontal="center" vertical="center"/>
      <protection locked="0"/>
    </xf>
    <xf numFmtId="0" fontId="52" fillId="17" borderId="131" xfId="0" applyFont="1" applyFill="1" applyBorder="1" applyAlignment="1" applyProtection="1">
      <alignment horizontal="center" vertical="center" wrapText="1"/>
      <protection hidden="1"/>
    </xf>
    <xf numFmtId="0" fontId="52" fillId="17" borderId="111" xfId="0" applyFont="1" applyFill="1" applyBorder="1" applyAlignment="1" applyProtection="1">
      <alignment horizontal="center" vertical="center" wrapText="1"/>
      <protection hidden="1"/>
    </xf>
    <xf numFmtId="0" fontId="52" fillId="17" borderId="54" xfId="0" applyFont="1" applyFill="1" applyBorder="1" applyAlignment="1" applyProtection="1">
      <alignment horizontal="center" vertical="center" wrapText="1"/>
      <protection hidden="1"/>
    </xf>
    <xf numFmtId="0" fontId="52" fillId="17" borderId="113" xfId="0" applyFont="1" applyFill="1" applyBorder="1" applyAlignment="1" applyProtection="1">
      <alignment horizontal="center" vertical="center" wrapText="1"/>
      <protection hidden="1"/>
    </xf>
    <xf numFmtId="0" fontId="52" fillId="17" borderId="130" xfId="0" applyFont="1" applyFill="1" applyBorder="1" applyAlignment="1" applyProtection="1">
      <alignment horizontal="center" vertical="center" wrapText="1"/>
      <protection hidden="1"/>
    </xf>
    <xf numFmtId="0" fontId="52" fillId="17" borderId="115" xfId="0" applyFont="1" applyFill="1" applyBorder="1" applyAlignment="1" applyProtection="1">
      <alignment horizontal="center" vertical="center" wrapText="1"/>
      <protection hidden="1"/>
    </xf>
    <xf numFmtId="166" fontId="52" fillId="17" borderId="50" xfId="3" applyNumberFormat="1" applyFont="1" applyFill="1" applyBorder="1" applyAlignment="1" applyProtection="1">
      <alignment horizontal="center" vertical="center" wrapText="1"/>
      <protection hidden="1"/>
    </xf>
    <xf numFmtId="166" fontId="52" fillId="17" borderId="80" xfId="3" applyNumberFormat="1" applyFont="1" applyFill="1" applyBorder="1" applyAlignment="1" applyProtection="1">
      <alignment horizontal="center" vertical="center" wrapText="1"/>
      <protection hidden="1"/>
    </xf>
    <xf numFmtId="166" fontId="66" fillId="18" borderId="114" xfId="3" applyNumberFormat="1" applyFont="1" applyFill="1" applyBorder="1" applyAlignment="1" applyProtection="1">
      <alignment horizontal="center" vertical="center"/>
      <protection locked="0"/>
    </xf>
    <xf numFmtId="166" fontId="66" fillId="18" borderId="130" xfId="3" applyNumberFormat="1" applyFont="1" applyFill="1" applyBorder="1" applyAlignment="1" applyProtection="1">
      <alignment horizontal="center" vertical="center"/>
      <protection locked="0"/>
    </xf>
    <xf numFmtId="0" fontId="52" fillId="18" borderId="72" xfId="0" applyFont="1" applyFill="1" applyBorder="1" applyAlignment="1" applyProtection="1">
      <alignment horizontal="center" vertical="center" wrapText="1"/>
      <protection hidden="1"/>
    </xf>
    <xf numFmtId="166" fontId="66" fillId="18" borderId="72" xfId="3" applyNumberFormat="1" applyFont="1" applyFill="1" applyBorder="1" applyAlignment="1" applyProtection="1">
      <alignment horizontal="center" vertical="center"/>
      <protection locked="0"/>
    </xf>
    <xf numFmtId="166" fontId="66" fillId="18" borderId="116" xfId="3" applyNumberFormat="1" applyFont="1" applyFill="1" applyBorder="1" applyAlignment="1" applyProtection="1">
      <alignment horizontal="center" vertical="center"/>
      <protection locked="0"/>
    </xf>
    <xf numFmtId="166" fontId="66" fillId="18" borderId="119" xfId="3" applyNumberFormat="1" applyFont="1" applyFill="1" applyBorder="1" applyAlignment="1" applyProtection="1">
      <alignment horizontal="center" vertical="center"/>
      <protection locked="0"/>
    </xf>
    <xf numFmtId="166" fontId="66" fillId="18" borderId="117" xfId="3" applyNumberFormat="1" applyFont="1" applyFill="1" applyBorder="1" applyAlignment="1" applyProtection="1">
      <alignment horizontal="center" vertical="center"/>
      <protection locked="0"/>
    </xf>
    <xf numFmtId="166" fontId="66" fillId="18" borderId="118" xfId="3" applyNumberFormat="1" applyFont="1" applyFill="1" applyBorder="1" applyAlignment="1" applyProtection="1">
      <alignment horizontal="center" vertical="center"/>
      <protection locked="0"/>
    </xf>
    <xf numFmtId="166" fontId="66" fillId="18" borderId="67" xfId="3" applyNumberFormat="1" applyFont="1" applyFill="1" applyBorder="1" applyAlignment="1" applyProtection="1">
      <alignment horizontal="center" vertical="center"/>
      <protection locked="0"/>
    </xf>
    <xf numFmtId="166" fontId="66" fillId="18" borderId="68" xfId="3" applyNumberFormat="1" applyFont="1" applyFill="1" applyBorder="1" applyAlignment="1" applyProtection="1">
      <alignment horizontal="center" vertical="center"/>
      <protection locked="0"/>
    </xf>
    <xf numFmtId="0" fontId="67" fillId="17" borderId="72" xfId="0" applyFont="1" applyFill="1" applyBorder="1" applyAlignment="1" applyProtection="1">
      <alignment horizontal="center" vertical="top"/>
      <protection hidden="1"/>
    </xf>
    <xf numFmtId="0" fontId="67" fillId="17" borderId="128" xfId="0" applyFont="1" applyFill="1" applyBorder="1" applyAlignment="1" applyProtection="1">
      <alignment horizontal="center" vertical="top"/>
      <protection hidden="1"/>
    </xf>
    <xf numFmtId="0" fontId="67" fillId="17" borderId="85" xfId="0" applyFont="1" applyFill="1" applyBorder="1" applyAlignment="1" applyProtection="1">
      <alignment horizontal="center" vertical="top"/>
      <protection hidden="1"/>
    </xf>
    <xf numFmtId="0" fontId="67" fillId="17" borderId="129" xfId="0" applyFont="1" applyFill="1" applyBorder="1" applyAlignment="1" applyProtection="1">
      <alignment horizontal="center" vertical="top"/>
      <protection hidden="1"/>
    </xf>
    <xf numFmtId="0" fontId="67" fillId="17" borderId="98" xfId="0" applyFont="1" applyFill="1" applyBorder="1" applyAlignment="1" applyProtection="1">
      <alignment horizontal="center" vertical="center" wrapText="1"/>
      <protection hidden="1"/>
    </xf>
    <xf numFmtId="0" fontId="67" fillId="17" borderId="99" xfId="0" applyFont="1" applyFill="1" applyBorder="1" applyAlignment="1" applyProtection="1">
      <alignment horizontal="center" vertical="center" wrapText="1"/>
      <protection hidden="1"/>
    </xf>
    <xf numFmtId="0" fontId="67" fillId="17" borderId="100" xfId="0" applyFont="1" applyFill="1" applyBorder="1" applyAlignment="1" applyProtection="1">
      <alignment horizontal="center" vertical="center" wrapText="1"/>
      <protection hidden="1"/>
    </xf>
    <xf numFmtId="0" fontId="67" fillId="17" borderId="72" xfId="0" applyFont="1" applyFill="1" applyBorder="1" applyAlignment="1" applyProtection="1">
      <alignment horizontal="center" vertical="center" wrapText="1"/>
      <protection hidden="1"/>
    </xf>
    <xf numFmtId="0" fontId="52" fillId="17" borderId="116" xfId="0" applyFont="1" applyFill="1" applyBorder="1" applyAlignment="1" applyProtection="1">
      <alignment horizontal="center" vertical="center" wrapText="1"/>
      <protection hidden="1"/>
    </xf>
    <xf numFmtId="0" fontId="52" fillId="17" borderId="119" xfId="0" applyFont="1" applyFill="1" applyBorder="1" applyAlignment="1" applyProtection="1">
      <alignment horizontal="center" vertical="center" wrapText="1"/>
      <protection hidden="1"/>
    </xf>
    <xf numFmtId="0" fontId="52" fillId="17" borderId="117" xfId="0" applyFont="1" applyFill="1" applyBorder="1" applyAlignment="1" applyProtection="1">
      <alignment horizontal="center" vertical="center" wrapText="1"/>
      <protection hidden="1"/>
    </xf>
    <xf numFmtId="0" fontId="52" fillId="17" borderId="118" xfId="0" applyFont="1" applyFill="1" applyBorder="1" applyAlignment="1" applyProtection="1">
      <alignment horizontal="center" vertical="center" wrapText="1"/>
      <protection hidden="1"/>
    </xf>
    <xf numFmtId="0" fontId="52" fillId="17" borderId="67" xfId="0" applyFont="1" applyFill="1" applyBorder="1" applyAlignment="1" applyProtection="1">
      <alignment horizontal="center" vertical="center" wrapText="1"/>
      <protection hidden="1"/>
    </xf>
    <xf numFmtId="0" fontId="52" fillId="17" borderId="68" xfId="0" applyFont="1" applyFill="1" applyBorder="1" applyAlignment="1" applyProtection="1">
      <alignment horizontal="center" vertical="center" wrapText="1"/>
      <protection hidden="1"/>
    </xf>
    <xf numFmtId="10" fontId="52" fillId="17" borderId="116" xfId="0" applyNumberFormat="1" applyFont="1" applyFill="1" applyBorder="1" applyAlignment="1" applyProtection="1">
      <alignment horizontal="center" vertical="center" wrapText="1"/>
      <protection hidden="1"/>
    </xf>
    <xf numFmtId="10" fontId="52" fillId="17" borderId="119" xfId="0" applyNumberFormat="1" applyFont="1" applyFill="1" applyBorder="1" applyAlignment="1" applyProtection="1">
      <alignment horizontal="center" vertical="center" wrapText="1"/>
      <protection hidden="1"/>
    </xf>
    <xf numFmtId="10" fontId="52" fillId="17" borderId="117" xfId="0" applyNumberFormat="1" applyFont="1" applyFill="1" applyBorder="1" applyAlignment="1" applyProtection="1">
      <alignment horizontal="center" vertical="center" wrapText="1"/>
      <protection hidden="1"/>
    </xf>
    <xf numFmtId="10" fontId="52" fillId="17" borderId="118" xfId="0" applyNumberFormat="1" applyFont="1" applyFill="1" applyBorder="1" applyAlignment="1" applyProtection="1">
      <alignment horizontal="center" vertical="center" wrapText="1"/>
      <protection hidden="1"/>
    </xf>
    <xf numFmtId="10" fontId="52" fillId="17" borderId="67" xfId="0" applyNumberFormat="1" applyFont="1" applyFill="1" applyBorder="1" applyAlignment="1" applyProtection="1">
      <alignment horizontal="center" vertical="center" wrapText="1"/>
      <protection hidden="1"/>
    </xf>
    <xf numFmtId="10" fontId="52" fillId="17" borderId="68" xfId="0" applyNumberFormat="1" applyFont="1" applyFill="1" applyBorder="1" applyAlignment="1" applyProtection="1">
      <alignment horizontal="center" vertical="center" wrapText="1"/>
      <protection hidden="1"/>
    </xf>
    <xf numFmtId="3" fontId="52" fillId="17" borderId="98" xfId="0" applyNumberFormat="1" applyFont="1" applyFill="1" applyBorder="1" applyAlignment="1" applyProtection="1">
      <alignment horizontal="center" vertical="center" wrapText="1"/>
      <protection hidden="1"/>
    </xf>
    <xf numFmtId="3" fontId="52" fillId="17" borderId="100" xfId="0" applyNumberFormat="1" applyFont="1" applyFill="1" applyBorder="1" applyAlignment="1" applyProtection="1">
      <alignment horizontal="center" vertical="center" wrapText="1"/>
      <protection hidden="1"/>
    </xf>
    <xf numFmtId="9" fontId="67" fillId="0" borderId="99" xfId="3" applyFont="1" applyBorder="1" applyAlignment="1" applyProtection="1">
      <alignment horizontal="center" vertical="center" wrapText="1"/>
      <protection hidden="1"/>
    </xf>
    <xf numFmtId="9" fontId="67" fillId="0" borderId="100" xfId="3" applyFont="1" applyBorder="1" applyAlignment="1" applyProtection="1">
      <alignment horizontal="center" vertical="center" wrapText="1"/>
      <protection hidden="1"/>
    </xf>
    <xf numFmtId="0" fontId="58" fillId="18" borderId="76" xfId="0" applyFont="1" applyFill="1" applyBorder="1" applyAlignment="1" applyProtection="1">
      <alignment horizontal="center" vertical="center" wrapText="1"/>
      <protection locked="0"/>
    </xf>
    <xf numFmtId="0" fontId="52" fillId="17" borderId="53" xfId="0" quotePrefix="1" applyFont="1" applyFill="1" applyBorder="1" applyAlignment="1" applyProtection="1">
      <alignment horizontal="center" vertical="center" wrapText="1"/>
      <protection hidden="1"/>
    </xf>
    <xf numFmtId="0" fontId="52" fillId="17" borderId="132" xfId="0" quotePrefix="1" applyFont="1" applyFill="1" applyBorder="1" applyAlignment="1" applyProtection="1">
      <alignment horizontal="center" vertical="center" wrapText="1"/>
      <protection hidden="1"/>
    </xf>
    <xf numFmtId="0" fontId="52" fillId="17" borderId="109" xfId="0" quotePrefix="1" applyFont="1" applyFill="1" applyBorder="1" applyAlignment="1" applyProtection="1">
      <alignment horizontal="center" vertical="center" wrapText="1"/>
      <protection hidden="1"/>
    </xf>
    <xf numFmtId="0" fontId="52" fillId="17" borderId="52" xfId="0" quotePrefix="1" applyFont="1" applyFill="1" applyBorder="1" applyAlignment="1" applyProtection="1">
      <alignment horizontal="center" vertical="center" wrapText="1"/>
      <protection hidden="1"/>
    </xf>
    <xf numFmtId="0" fontId="52" fillId="17" borderId="57" xfId="0" quotePrefix="1" applyFont="1" applyFill="1" applyBorder="1" applyAlignment="1" applyProtection="1">
      <alignment horizontal="center" vertical="center" wrapText="1"/>
      <protection hidden="1"/>
    </xf>
    <xf numFmtId="0" fontId="52" fillId="17" borderId="58" xfId="0" quotePrefix="1" applyFont="1" applyFill="1" applyBorder="1" applyAlignment="1" applyProtection="1">
      <alignment horizontal="center" vertical="center" wrapText="1"/>
      <protection hidden="1"/>
    </xf>
    <xf numFmtId="0" fontId="52" fillId="17" borderId="134" xfId="0" applyFont="1" applyFill="1" applyBorder="1" applyAlignment="1" applyProtection="1">
      <alignment horizontal="center" vertical="center" wrapText="1"/>
      <protection hidden="1"/>
    </xf>
    <xf numFmtId="0" fontId="52" fillId="17" borderId="135" xfId="0" applyFont="1" applyFill="1" applyBorder="1" applyAlignment="1" applyProtection="1">
      <alignment horizontal="center" vertical="center" wrapText="1"/>
      <protection hidden="1"/>
    </xf>
    <xf numFmtId="0" fontId="52" fillId="17" borderId="136" xfId="0" applyFont="1" applyFill="1" applyBorder="1" applyAlignment="1" applyProtection="1">
      <alignment horizontal="center" vertical="center" wrapText="1"/>
      <protection hidden="1"/>
    </xf>
    <xf numFmtId="0" fontId="52" fillId="17" borderId="137" xfId="0" applyFont="1" applyFill="1" applyBorder="1" applyAlignment="1" applyProtection="1">
      <alignment horizontal="center" vertical="center" wrapText="1"/>
      <protection hidden="1"/>
    </xf>
    <xf numFmtId="0" fontId="52" fillId="17" borderId="138" xfId="0" applyFont="1" applyFill="1" applyBorder="1" applyAlignment="1" applyProtection="1">
      <alignment horizontal="center" vertical="center" wrapText="1"/>
      <protection hidden="1"/>
    </xf>
    <xf numFmtId="0" fontId="52" fillId="17" borderId="139" xfId="0" applyFont="1" applyFill="1" applyBorder="1" applyAlignment="1" applyProtection="1">
      <alignment horizontal="center" vertical="center" wrapText="1"/>
      <protection hidden="1"/>
    </xf>
    <xf numFmtId="0" fontId="52" fillId="17" borderId="140" xfId="0" applyFont="1" applyFill="1" applyBorder="1" applyAlignment="1" applyProtection="1">
      <alignment horizontal="center" vertical="center" wrapText="1"/>
      <protection hidden="1"/>
    </xf>
    <xf numFmtId="0" fontId="52" fillId="17" borderId="141" xfId="0" applyFont="1" applyFill="1" applyBorder="1" applyAlignment="1" applyProtection="1">
      <alignment horizontal="center" vertical="center" wrapText="1"/>
      <protection hidden="1"/>
    </xf>
    <xf numFmtId="0" fontId="45" fillId="17" borderId="134" xfId="0" applyFont="1" applyFill="1" applyBorder="1" applyAlignment="1" applyProtection="1">
      <alignment horizontal="center" vertical="center" wrapText="1"/>
      <protection hidden="1"/>
    </xf>
    <xf numFmtId="0" fontId="45" fillId="17" borderId="136" xfId="0" applyFont="1" applyFill="1" applyBorder="1" applyAlignment="1" applyProtection="1">
      <alignment horizontal="center" vertical="center" wrapText="1"/>
      <protection hidden="1"/>
    </xf>
    <xf numFmtId="0" fontId="45" fillId="17" borderId="137" xfId="0" applyFont="1" applyFill="1" applyBorder="1" applyAlignment="1" applyProtection="1">
      <alignment horizontal="center" vertical="center" wrapText="1"/>
      <protection hidden="1"/>
    </xf>
    <xf numFmtId="0" fontId="45" fillId="17" borderId="138" xfId="0" applyFont="1" applyFill="1" applyBorder="1" applyAlignment="1" applyProtection="1">
      <alignment horizontal="center" vertical="center" wrapText="1"/>
      <protection hidden="1"/>
    </xf>
    <xf numFmtId="0" fontId="45" fillId="17" borderId="139" xfId="0" applyFont="1" applyFill="1" applyBorder="1" applyAlignment="1" applyProtection="1">
      <alignment horizontal="center" vertical="center" wrapText="1"/>
      <protection hidden="1"/>
    </xf>
    <xf numFmtId="0" fontId="45" fillId="17" borderId="141" xfId="0" applyFont="1" applyFill="1" applyBorder="1" applyAlignment="1" applyProtection="1">
      <alignment horizontal="center" vertical="center" wrapText="1"/>
      <protection hidden="1"/>
    </xf>
    <xf numFmtId="0" fontId="59" fillId="17" borderId="72" xfId="0" applyFont="1" applyFill="1" applyBorder="1" applyAlignment="1" applyProtection="1">
      <alignment horizontal="center" vertical="center" wrapText="1"/>
      <protection hidden="1"/>
    </xf>
    <xf numFmtId="9" fontId="70" fillId="0" borderId="72" xfId="3" applyFont="1" applyFill="1" applyBorder="1" applyAlignment="1" applyProtection="1">
      <alignment horizontal="center" vertical="center" wrapText="1"/>
      <protection hidden="1"/>
    </xf>
    <xf numFmtId="1" fontId="70" fillId="0" borderId="72" xfId="0" applyNumberFormat="1" applyFont="1" applyBorder="1" applyAlignment="1" applyProtection="1">
      <alignment horizontal="center" vertical="center" wrapText="1"/>
      <protection hidden="1"/>
    </xf>
    <xf numFmtId="9" fontId="86" fillId="0" borderId="72" xfId="3" applyFont="1" applyFill="1" applyBorder="1" applyAlignment="1" applyProtection="1">
      <alignment horizontal="center" vertical="center" wrapText="1"/>
      <protection hidden="1"/>
    </xf>
    <xf numFmtId="0" fontId="70" fillId="0" borderId="72" xfId="0" applyFont="1" applyBorder="1" applyAlignment="1" applyProtection="1">
      <alignment horizontal="center" vertical="center" wrapText="1"/>
      <protection hidden="1"/>
    </xf>
    <xf numFmtId="166" fontId="52" fillId="17" borderId="50" xfId="0" applyNumberFormat="1" applyFont="1" applyFill="1" applyBorder="1" applyAlignment="1" applyProtection="1">
      <alignment horizontal="center" vertical="center" wrapText="1"/>
      <protection hidden="1"/>
    </xf>
    <xf numFmtId="166" fontId="52" fillId="17" borderId="80" xfId="0" applyNumberFormat="1" applyFont="1" applyFill="1" applyBorder="1" applyAlignment="1" applyProtection="1">
      <alignment horizontal="center" vertical="center" wrapText="1"/>
      <protection hidden="1"/>
    </xf>
    <xf numFmtId="1" fontId="52" fillId="17" borderId="0" xfId="0" applyNumberFormat="1" applyFont="1" applyFill="1" applyBorder="1" applyAlignment="1" applyProtection="1">
      <alignment horizontal="center" vertical="center" wrapText="1"/>
      <protection hidden="1"/>
    </xf>
    <xf numFmtId="9" fontId="85" fillId="18" borderId="72" xfId="3" applyFont="1" applyFill="1" applyBorder="1" applyAlignment="1" applyProtection="1">
      <alignment horizontal="center" vertical="center"/>
      <protection locked="0"/>
    </xf>
    <xf numFmtId="166" fontId="66" fillId="17" borderId="0" xfId="3" applyNumberFormat="1" applyFont="1" applyFill="1" applyBorder="1" applyAlignment="1" applyProtection="1">
      <alignment horizontal="center" vertical="center"/>
      <protection locked="0"/>
    </xf>
    <xf numFmtId="10" fontId="52" fillId="17" borderId="0" xfId="0" applyNumberFormat="1" applyFont="1" applyFill="1" applyBorder="1" applyAlignment="1" applyProtection="1">
      <alignment horizontal="center" vertical="center" wrapText="1"/>
      <protection hidden="1"/>
    </xf>
    <xf numFmtId="1" fontId="52" fillId="0" borderId="98" xfId="0" applyNumberFormat="1" applyFont="1" applyBorder="1" applyAlignment="1" applyProtection="1">
      <alignment horizontal="center" vertical="center" wrapText="1"/>
      <protection hidden="1"/>
    </xf>
    <xf numFmtId="0" fontId="67" fillId="0" borderId="133" xfId="0" applyFont="1" applyBorder="1" applyAlignment="1" applyProtection="1">
      <alignment horizontal="center" vertical="center" wrapText="1"/>
      <protection hidden="1"/>
    </xf>
    <xf numFmtId="0" fontId="3" fillId="17" borderId="51" xfId="0" quotePrefix="1" applyFont="1" applyFill="1" applyBorder="1" applyAlignment="1" applyProtection="1">
      <alignment horizontal="center" vertical="center" wrapText="1"/>
      <protection hidden="1"/>
    </xf>
    <xf numFmtId="0" fontId="3" fillId="17" borderId="54" xfId="0" quotePrefix="1" applyFont="1" applyFill="1" applyBorder="1" applyAlignment="1" applyProtection="1">
      <alignment horizontal="center" vertical="center" wrapText="1"/>
      <protection hidden="1"/>
    </xf>
    <xf numFmtId="0" fontId="3" fillId="17" borderId="56" xfId="0" quotePrefix="1" applyFont="1" applyFill="1" applyBorder="1" applyAlignment="1" applyProtection="1">
      <alignment horizontal="center" vertical="center" wrapText="1"/>
      <protection hidden="1"/>
    </xf>
    <xf numFmtId="0" fontId="3" fillId="17" borderId="114" xfId="0" quotePrefix="1" applyFont="1" applyFill="1" applyBorder="1" applyAlignment="1" applyProtection="1">
      <alignment horizontal="center" vertical="center" wrapText="1"/>
      <protection hidden="1"/>
    </xf>
    <xf numFmtId="0" fontId="3" fillId="17" borderId="130" xfId="0" quotePrefix="1" applyFont="1" applyFill="1" applyBorder="1" applyAlignment="1" applyProtection="1">
      <alignment horizontal="center" vertical="center" wrapText="1"/>
      <protection hidden="1"/>
    </xf>
    <xf numFmtId="0" fontId="3" fillId="17" borderId="115" xfId="0" quotePrefix="1" applyFont="1" applyFill="1" applyBorder="1" applyAlignment="1" applyProtection="1">
      <alignment horizontal="center" vertical="center" wrapText="1"/>
      <protection hidden="1"/>
    </xf>
    <xf numFmtId="0" fontId="52" fillId="17" borderId="56" xfId="0" applyFont="1" applyFill="1" applyBorder="1" applyAlignment="1" applyProtection="1">
      <alignment horizontal="center" vertical="center" wrapText="1"/>
      <protection hidden="1"/>
    </xf>
    <xf numFmtId="0" fontId="57" fillId="17" borderId="88" xfId="0" applyFont="1" applyFill="1" applyBorder="1" applyAlignment="1" applyProtection="1">
      <alignment horizontal="center" vertical="center" wrapText="1"/>
      <protection hidden="1"/>
    </xf>
    <xf numFmtId="0" fontId="57" fillId="17" borderId="88" xfId="0" applyFont="1" applyFill="1" applyBorder="1" applyAlignment="1" applyProtection="1">
      <alignment horizontal="center" vertical="center"/>
      <protection hidden="1"/>
    </xf>
    <xf numFmtId="0" fontId="52" fillId="17" borderId="61" xfId="0" applyFont="1" applyFill="1" applyBorder="1" applyAlignment="1" applyProtection="1">
      <alignment horizontal="center" vertical="center" wrapText="1"/>
      <protection hidden="1"/>
    </xf>
    <xf numFmtId="1" fontId="45" fillId="17" borderId="72" xfId="0" applyNumberFormat="1" applyFont="1" applyFill="1" applyBorder="1" applyAlignment="1" applyProtection="1">
      <alignment horizontal="center" vertical="center" wrapText="1"/>
      <protection hidden="1"/>
    </xf>
    <xf numFmtId="0" fontId="45" fillId="17" borderId="72" xfId="0" applyFont="1" applyFill="1" applyBorder="1" applyAlignment="1" applyProtection="1">
      <alignment horizontal="center" vertical="center" wrapText="1"/>
      <protection hidden="1"/>
    </xf>
    <xf numFmtId="0" fontId="45" fillId="17" borderId="105" xfId="0" applyFont="1" applyFill="1" applyBorder="1" applyAlignment="1" applyProtection="1">
      <alignment horizontal="center" vertical="center" wrapText="1"/>
      <protection hidden="1"/>
    </xf>
    <xf numFmtId="0" fontId="45" fillId="17" borderId="108" xfId="0" applyFont="1" applyFill="1" applyBorder="1" applyAlignment="1" applyProtection="1">
      <alignment horizontal="center" vertical="center" wrapText="1"/>
      <protection hidden="1"/>
    </xf>
    <xf numFmtId="0" fontId="45" fillId="17" borderId="0" xfId="0" applyFont="1" applyFill="1" applyBorder="1" applyAlignment="1" applyProtection="1">
      <alignment horizontal="left" vertical="center" wrapText="1"/>
      <protection hidden="1"/>
    </xf>
    <xf numFmtId="0" fontId="45" fillId="17" borderId="0" xfId="0" applyFont="1" applyFill="1" applyAlignment="1" applyProtection="1">
      <alignment horizontal="left" wrapText="1" indent="1"/>
      <protection hidden="1"/>
    </xf>
    <xf numFmtId="166" fontId="87" fillId="18" borderId="103" xfId="3" applyNumberFormat="1" applyFont="1" applyFill="1" applyBorder="1" applyAlignment="1" applyProtection="1">
      <alignment horizontal="center" vertical="center"/>
      <protection locked="0"/>
    </xf>
    <xf numFmtId="166" fontId="87" fillId="18" borderId="79" xfId="3" applyNumberFormat="1" applyFont="1" applyFill="1" applyBorder="1" applyAlignment="1" applyProtection="1">
      <alignment horizontal="center" vertical="center"/>
      <protection locked="0"/>
    </xf>
    <xf numFmtId="166" fontId="87" fillId="18" borderId="104" xfId="3" applyNumberFormat="1" applyFont="1" applyFill="1" applyBorder="1" applyAlignment="1" applyProtection="1">
      <alignment horizontal="center" vertical="center"/>
      <protection locked="0"/>
    </xf>
    <xf numFmtId="166" fontId="87" fillId="18" borderId="105" xfId="3" applyNumberFormat="1" applyFont="1" applyFill="1" applyBorder="1" applyAlignment="1" applyProtection="1">
      <alignment horizontal="center" vertical="center"/>
      <protection locked="0"/>
    </xf>
    <xf numFmtId="0" fontId="45" fillId="17" borderId="50" xfId="0" applyFont="1" applyFill="1" applyBorder="1" applyAlignment="1" applyProtection="1">
      <alignment horizontal="center" vertical="center" wrapText="1"/>
      <protection hidden="1"/>
    </xf>
    <xf numFmtId="0" fontId="45" fillId="17" borderId="79" xfId="0" applyFont="1" applyFill="1" applyBorder="1" applyAlignment="1" applyProtection="1">
      <alignment horizontal="center" vertical="center" wrapText="1"/>
      <protection hidden="1"/>
    </xf>
    <xf numFmtId="0" fontId="45" fillId="17" borderId="80" xfId="0" applyFont="1" applyFill="1" applyBorder="1" applyAlignment="1" applyProtection="1">
      <alignment horizontal="center" vertical="center" wrapText="1"/>
      <protection hidden="1"/>
    </xf>
    <xf numFmtId="0" fontId="48" fillId="17" borderId="87" xfId="0" applyFont="1" applyFill="1" applyBorder="1" applyAlignment="1" applyProtection="1">
      <alignment horizontal="center" vertical="center"/>
      <protection hidden="1"/>
    </xf>
    <xf numFmtId="0" fontId="48" fillId="17" borderId="77" xfId="0" applyFont="1" applyFill="1" applyBorder="1" applyAlignment="1" applyProtection="1">
      <alignment horizontal="center" vertical="center"/>
      <protection hidden="1"/>
    </xf>
    <xf numFmtId="0" fontId="48" fillId="17" borderId="78" xfId="0" applyFont="1" applyFill="1" applyBorder="1" applyAlignment="1" applyProtection="1">
      <alignment horizontal="center" vertical="center"/>
      <protection hidden="1"/>
    </xf>
    <xf numFmtId="166" fontId="87" fillId="18" borderId="101" xfId="3" applyNumberFormat="1" applyFont="1" applyFill="1" applyBorder="1" applyAlignment="1" applyProtection="1">
      <alignment horizontal="center" vertical="center"/>
      <protection locked="0"/>
    </xf>
    <xf numFmtId="166" fontId="87" fillId="18" borderId="102" xfId="3" applyNumberFormat="1" applyFont="1" applyFill="1" applyBorder="1" applyAlignment="1" applyProtection="1">
      <alignment horizontal="center" vertical="center"/>
      <protection locked="0"/>
    </xf>
    <xf numFmtId="0" fontId="45" fillId="17" borderId="119" xfId="0" applyFont="1" applyFill="1" applyBorder="1" applyAlignment="1" applyProtection="1">
      <alignment horizontal="center" vertical="center" wrapText="1"/>
      <protection hidden="1"/>
    </xf>
    <xf numFmtId="0" fontId="45" fillId="17" borderId="117" xfId="0" applyFont="1" applyFill="1" applyBorder="1" applyAlignment="1" applyProtection="1">
      <alignment horizontal="center" vertical="center" wrapText="1"/>
      <protection hidden="1"/>
    </xf>
    <xf numFmtId="0" fontId="47" fillId="17" borderId="0" xfId="0" applyFont="1" applyFill="1" applyBorder="1" applyAlignment="1" applyProtection="1">
      <alignment horizontal="center" vertical="center"/>
      <protection hidden="1"/>
    </xf>
    <xf numFmtId="9" fontId="85" fillId="18" borderId="0" xfId="3" applyFont="1" applyFill="1" applyBorder="1" applyAlignment="1" applyProtection="1">
      <alignment horizontal="center" vertical="center"/>
      <protection locked="0"/>
    </xf>
    <xf numFmtId="0" fontId="48" fillId="0" borderId="72" xfId="0" applyFont="1" applyBorder="1" applyAlignment="1" applyProtection="1">
      <alignment horizontal="center" vertical="center" wrapText="1"/>
      <protection hidden="1"/>
    </xf>
    <xf numFmtId="9" fontId="45" fillId="17" borderId="72" xfId="3" applyFont="1" applyFill="1" applyBorder="1" applyAlignment="1" applyProtection="1">
      <alignment horizontal="center" vertical="center" wrapText="1"/>
      <protection hidden="1"/>
    </xf>
    <xf numFmtId="0" fontId="47" fillId="18" borderId="98" xfId="0" applyFont="1" applyFill="1" applyBorder="1" applyAlignment="1" applyProtection="1">
      <alignment horizontal="center" vertical="center"/>
      <protection locked="0"/>
    </xf>
    <xf numFmtId="0" fontId="47" fillId="18" borderId="100" xfId="0" applyFont="1" applyFill="1" applyBorder="1" applyAlignment="1" applyProtection="1">
      <alignment horizontal="center" vertical="center"/>
      <protection locked="0"/>
    </xf>
    <xf numFmtId="0" fontId="47" fillId="18" borderId="72" xfId="0" applyFont="1" applyFill="1" applyBorder="1" applyAlignment="1" applyProtection="1">
      <alignment horizontal="center" vertical="center"/>
      <protection locked="0"/>
    </xf>
    <xf numFmtId="0" fontId="45" fillId="17" borderId="82" xfId="0" applyFont="1" applyFill="1" applyBorder="1" applyAlignment="1" applyProtection="1">
      <alignment horizontal="center" vertical="center" wrapText="1"/>
      <protection hidden="1"/>
    </xf>
    <xf numFmtId="0" fontId="45" fillId="17" borderId="142" xfId="0" applyFont="1" applyFill="1" applyBorder="1" applyAlignment="1" applyProtection="1">
      <alignment horizontal="center" vertical="center" wrapText="1"/>
      <protection hidden="1"/>
    </xf>
    <xf numFmtId="0" fontId="62" fillId="17" borderId="81" xfId="0" applyFont="1" applyFill="1" applyBorder="1" applyAlignment="1" applyProtection="1">
      <alignment horizontal="center" vertical="center" wrapText="1"/>
      <protection hidden="1"/>
    </xf>
    <xf numFmtId="0" fontId="62" fillId="17" borderId="82" xfId="0" applyFont="1" applyFill="1" applyBorder="1" applyAlignment="1" applyProtection="1">
      <alignment horizontal="center" vertical="center" wrapText="1"/>
      <protection hidden="1"/>
    </xf>
    <xf numFmtId="0" fontId="62" fillId="17" borderId="83" xfId="0" applyFont="1" applyFill="1" applyBorder="1" applyAlignment="1" applyProtection="1">
      <alignment horizontal="center" vertical="center" wrapText="1"/>
      <protection hidden="1"/>
    </xf>
    <xf numFmtId="0" fontId="62" fillId="17" borderId="84" xfId="0" applyFont="1" applyFill="1" applyBorder="1" applyAlignment="1" applyProtection="1">
      <alignment horizontal="center" vertical="center" wrapText="1"/>
      <protection hidden="1"/>
    </xf>
    <xf numFmtId="0" fontId="62" fillId="17" borderId="85" xfId="0" applyFont="1" applyFill="1" applyBorder="1" applyAlignment="1" applyProtection="1">
      <alignment horizontal="center" vertical="center" wrapText="1"/>
      <protection hidden="1"/>
    </xf>
    <xf numFmtId="0" fontId="62" fillId="17" borderId="86" xfId="0" applyFont="1" applyFill="1" applyBorder="1" applyAlignment="1" applyProtection="1">
      <alignment horizontal="center" vertical="center" wrapText="1"/>
      <protection hidden="1"/>
    </xf>
    <xf numFmtId="165" fontId="52" fillId="17" borderId="143" xfId="2" applyFont="1" applyFill="1" applyBorder="1" applyAlignment="1" applyProtection="1">
      <alignment horizontal="center" vertical="center" wrapText="1"/>
      <protection hidden="1"/>
    </xf>
    <xf numFmtId="165" fontId="52" fillId="17" borderId="127" xfId="2" applyFont="1" applyFill="1" applyBorder="1" applyAlignment="1" applyProtection="1">
      <alignment horizontal="center" vertical="center" wrapText="1"/>
      <protection hidden="1"/>
    </xf>
    <xf numFmtId="165" fontId="52" fillId="17" borderId="144" xfId="2" applyFont="1" applyFill="1" applyBorder="1" applyAlignment="1" applyProtection="1">
      <alignment horizontal="center" vertical="center" wrapText="1"/>
      <protection hidden="1"/>
    </xf>
    <xf numFmtId="165" fontId="52" fillId="17" borderId="145" xfId="2" applyFont="1" applyFill="1" applyBorder="1" applyAlignment="1" applyProtection="1">
      <alignment horizontal="center" vertical="center" wrapText="1"/>
      <protection hidden="1"/>
    </xf>
    <xf numFmtId="165" fontId="52" fillId="17" borderId="54" xfId="2" applyFont="1" applyFill="1" applyBorder="1" applyAlignment="1" applyProtection="1">
      <alignment horizontal="center" vertical="center" wrapText="1"/>
      <protection hidden="1"/>
    </xf>
    <xf numFmtId="165" fontId="52" fillId="17" borderId="56" xfId="2" applyFont="1" applyFill="1" applyBorder="1" applyAlignment="1" applyProtection="1">
      <alignment horizontal="center" vertical="center" wrapText="1"/>
      <protection hidden="1"/>
    </xf>
    <xf numFmtId="0" fontId="0" fillId="17" borderId="0" xfId="0" applyFill="1" applyBorder="1" applyAlignment="1" applyProtection="1">
      <alignment horizontal="center" vertical="center" wrapText="1"/>
      <protection hidden="1"/>
    </xf>
    <xf numFmtId="0" fontId="50" fillId="17" borderId="0" xfId="0" applyFont="1" applyFill="1" applyBorder="1" applyAlignment="1" applyProtection="1">
      <alignment horizontal="center" vertical="center" wrapText="1"/>
      <protection hidden="1"/>
    </xf>
    <xf numFmtId="0" fontId="50" fillId="17" borderId="53" xfId="0" applyFont="1" applyFill="1" applyBorder="1" applyAlignment="1" applyProtection="1">
      <alignment horizontal="center" vertical="center" wrapText="1"/>
      <protection hidden="1"/>
    </xf>
    <xf numFmtId="0" fontId="50" fillId="17" borderId="132" xfId="0" applyFont="1" applyFill="1" applyBorder="1" applyAlignment="1" applyProtection="1">
      <alignment horizontal="center" vertical="center" wrapText="1"/>
      <protection hidden="1"/>
    </xf>
    <xf numFmtId="0" fontId="50" fillId="17" borderId="109" xfId="0" applyFont="1" applyFill="1" applyBorder="1" applyAlignment="1" applyProtection="1">
      <alignment horizontal="center" vertical="center" wrapText="1"/>
      <protection hidden="1"/>
    </xf>
    <xf numFmtId="0" fontId="50" fillId="17" borderId="63" xfId="0" applyFont="1" applyFill="1" applyBorder="1" applyAlignment="1" applyProtection="1">
      <alignment horizontal="center" vertical="center" wrapText="1"/>
      <protection hidden="1"/>
    </xf>
    <xf numFmtId="0" fontId="50" fillId="17" borderId="59" xfId="0" applyFont="1" applyFill="1" applyBorder="1" applyAlignment="1" applyProtection="1">
      <alignment horizontal="center" vertical="center" wrapText="1"/>
      <protection hidden="1"/>
    </xf>
    <xf numFmtId="0" fontId="50" fillId="17" borderId="52" xfId="0" applyFont="1" applyFill="1" applyBorder="1" applyAlignment="1" applyProtection="1">
      <alignment horizontal="center" vertical="center" wrapText="1"/>
      <protection hidden="1"/>
    </xf>
    <xf numFmtId="0" fontId="50" fillId="17" borderId="57" xfId="0" applyFont="1" applyFill="1" applyBorder="1" applyAlignment="1" applyProtection="1">
      <alignment horizontal="center" vertical="center" wrapText="1"/>
      <protection hidden="1"/>
    </xf>
    <xf numFmtId="0" fontId="50" fillId="17" borderId="58" xfId="0" applyFont="1" applyFill="1" applyBorder="1" applyAlignment="1" applyProtection="1">
      <alignment horizontal="center" vertical="center" wrapText="1"/>
      <protection hidden="1"/>
    </xf>
    <xf numFmtId="3" fontId="52" fillId="17" borderId="72" xfId="0" applyNumberFormat="1" applyFont="1" applyFill="1" applyBorder="1" applyAlignment="1" applyProtection="1">
      <alignment horizontal="center" vertical="center" wrapText="1"/>
      <protection hidden="1"/>
    </xf>
    <xf numFmtId="3" fontId="67" fillId="17" borderId="72" xfId="0" applyNumberFormat="1" applyFont="1" applyFill="1" applyBorder="1" applyAlignment="1" applyProtection="1">
      <alignment horizontal="center" vertical="center" wrapText="1"/>
      <protection hidden="1"/>
    </xf>
    <xf numFmtId="9" fontId="67" fillId="17" borderId="72" xfId="3" applyFont="1" applyFill="1" applyBorder="1" applyAlignment="1" applyProtection="1">
      <alignment horizontal="center" vertical="center" wrapText="1"/>
      <protection hidden="1"/>
    </xf>
    <xf numFmtId="9" fontId="52" fillId="17" borderId="88" xfId="0" applyNumberFormat="1" applyFont="1" applyFill="1" applyBorder="1" applyAlignment="1" applyProtection="1">
      <alignment horizontal="center" vertical="center" wrapText="1"/>
      <protection hidden="1"/>
    </xf>
    <xf numFmtId="0" fontId="57" fillId="17" borderId="61" xfId="0" applyFont="1" applyFill="1" applyBorder="1" applyAlignment="1" applyProtection="1">
      <alignment horizontal="center" vertical="center" wrapText="1"/>
      <protection hidden="1"/>
    </xf>
    <xf numFmtId="1" fontId="59" fillId="17" borderId="51" xfId="0" applyNumberFormat="1" applyFont="1" applyFill="1" applyBorder="1" applyAlignment="1" applyProtection="1">
      <alignment horizontal="center" vertical="center" wrapText="1"/>
      <protection hidden="1"/>
    </xf>
    <xf numFmtId="1" fontId="59" fillId="17" borderId="54" xfId="0" applyNumberFormat="1" applyFont="1" applyFill="1" applyBorder="1" applyAlignment="1" applyProtection="1">
      <alignment horizontal="center" vertical="center" wrapText="1"/>
      <protection hidden="1"/>
    </xf>
    <xf numFmtId="1" fontId="59" fillId="17" borderId="56" xfId="0" applyNumberFormat="1" applyFont="1" applyFill="1" applyBorder="1" applyAlignment="1" applyProtection="1">
      <alignment horizontal="center" vertical="center" wrapText="1"/>
      <protection hidden="1"/>
    </xf>
    <xf numFmtId="1" fontId="58" fillId="18" borderId="51" xfId="0" applyNumberFormat="1" applyFont="1" applyFill="1" applyBorder="1" applyAlignment="1" applyProtection="1">
      <alignment horizontal="center" vertical="center" wrapText="1"/>
      <protection locked="0"/>
    </xf>
    <xf numFmtId="1" fontId="58" fillId="18" borderId="54" xfId="0" applyNumberFormat="1" applyFont="1" applyFill="1" applyBorder="1" applyAlignment="1" applyProtection="1">
      <alignment horizontal="center" vertical="center" wrapText="1"/>
      <protection locked="0"/>
    </xf>
    <xf numFmtId="1" fontId="58" fillId="18" borderId="56" xfId="0" applyNumberFormat="1" applyFont="1" applyFill="1" applyBorder="1" applyAlignment="1" applyProtection="1">
      <alignment horizontal="center" vertical="center" wrapText="1"/>
      <protection locked="0"/>
    </xf>
    <xf numFmtId="9" fontId="52" fillId="17" borderId="51" xfId="3" applyFont="1" applyFill="1" applyBorder="1" applyAlignment="1" applyProtection="1">
      <alignment horizontal="center" vertical="center" wrapText="1"/>
      <protection hidden="1"/>
    </xf>
    <xf numFmtId="9" fontId="52" fillId="17" borderId="54" xfId="3" applyFont="1" applyFill="1" applyBorder="1" applyAlignment="1" applyProtection="1">
      <alignment horizontal="center" vertical="center" wrapText="1"/>
      <protection hidden="1"/>
    </xf>
    <xf numFmtId="9" fontId="52" fillId="17" borderId="56" xfId="3" applyFont="1" applyFill="1" applyBorder="1" applyAlignment="1" applyProtection="1">
      <alignment horizontal="center" vertical="center" wrapText="1"/>
      <protection hidden="1"/>
    </xf>
    <xf numFmtId="9" fontId="58" fillId="18" borderId="72" xfId="3" applyFont="1" applyFill="1" applyBorder="1" applyAlignment="1" applyProtection="1">
      <alignment horizontal="center" vertical="center" wrapText="1"/>
      <protection locked="0"/>
    </xf>
    <xf numFmtId="0" fontId="67" fillId="0" borderId="51" xfId="0" applyFont="1" applyBorder="1" applyAlignment="1" applyProtection="1">
      <alignment horizontal="center" vertical="center" wrapText="1"/>
      <protection hidden="1"/>
    </xf>
    <xf numFmtId="0" fontId="67" fillId="0" borderId="54" xfId="0" applyFont="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48" fillId="17" borderId="72" xfId="0" applyFont="1" applyFill="1" applyBorder="1" applyAlignment="1" applyProtection="1">
      <alignment horizontal="center" vertical="top"/>
      <protection hidden="1"/>
    </xf>
    <xf numFmtId="166" fontId="58" fillId="18" borderId="72" xfId="3" applyNumberFormat="1" applyFont="1" applyFill="1" applyBorder="1" applyAlignment="1" applyProtection="1">
      <alignment horizontal="center" vertical="center" wrapText="1"/>
      <protection locked="0"/>
    </xf>
    <xf numFmtId="0" fontId="67" fillId="17" borderId="119" xfId="0" applyFont="1" applyFill="1" applyBorder="1" applyAlignment="1" applyProtection="1">
      <alignment horizontal="center" vertical="center" wrapText="1"/>
      <protection hidden="1"/>
    </xf>
    <xf numFmtId="0" fontId="67" fillId="17" borderId="67" xfId="0" applyFont="1" applyFill="1" applyBorder="1" applyAlignment="1" applyProtection="1">
      <alignment horizontal="center" vertical="center" wrapText="1"/>
      <protection hidden="1"/>
    </xf>
    <xf numFmtId="0" fontId="52" fillId="17" borderId="51" xfId="0" applyFont="1" applyFill="1" applyBorder="1" applyAlignment="1" applyProtection="1">
      <alignment horizontal="center" vertical="center" wrapText="1"/>
      <protection hidden="1"/>
    </xf>
    <xf numFmtId="166" fontId="58" fillId="18" borderId="50" xfId="0" applyNumberFormat="1" applyFont="1" applyFill="1" applyBorder="1" applyAlignment="1" applyProtection="1">
      <alignment horizontal="center" vertical="center" wrapText="1"/>
      <protection locked="0"/>
    </xf>
    <xf numFmtId="166" fontId="58" fillId="18" borderId="79" xfId="0" applyNumberFormat="1" applyFont="1" applyFill="1" applyBorder="1" applyAlignment="1" applyProtection="1">
      <alignment horizontal="center" vertical="center" wrapText="1"/>
      <protection locked="0"/>
    </xf>
    <xf numFmtId="166" fontId="58" fillId="18" borderId="80" xfId="0" applyNumberFormat="1" applyFont="1" applyFill="1" applyBorder="1" applyAlignment="1" applyProtection="1">
      <alignment horizontal="center" vertical="center" wrapText="1"/>
      <protection locked="0"/>
    </xf>
    <xf numFmtId="0" fontId="52" fillId="17" borderId="53" xfId="0" applyFont="1" applyFill="1" applyBorder="1" applyAlignment="1" applyProtection="1">
      <alignment horizontal="center" vertical="center" wrapText="1"/>
      <protection hidden="1"/>
    </xf>
    <xf numFmtId="0" fontId="52" fillId="17" borderId="132" xfId="0" applyFont="1" applyFill="1" applyBorder="1" applyAlignment="1" applyProtection="1">
      <alignment horizontal="center" vertical="center" wrapText="1"/>
      <protection hidden="1"/>
    </xf>
    <xf numFmtId="0" fontId="52" fillId="17" borderId="109" xfId="0" applyFont="1" applyFill="1" applyBorder="1" applyAlignment="1" applyProtection="1">
      <alignment horizontal="center" vertical="center" wrapText="1"/>
      <protection hidden="1"/>
    </xf>
    <xf numFmtId="0" fontId="52" fillId="17" borderId="52" xfId="0" applyFont="1" applyFill="1" applyBorder="1" applyAlignment="1" applyProtection="1">
      <alignment horizontal="center" vertical="center" wrapText="1"/>
      <protection hidden="1"/>
    </xf>
    <xf numFmtId="0" fontId="52" fillId="17" borderId="57" xfId="0" applyFont="1" applyFill="1" applyBorder="1" applyAlignment="1" applyProtection="1">
      <alignment horizontal="center" vertical="center" wrapText="1"/>
      <protection hidden="1"/>
    </xf>
    <xf numFmtId="0" fontId="52" fillId="17" borderId="58" xfId="0" applyFont="1" applyFill="1" applyBorder="1" applyAlignment="1" applyProtection="1">
      <alignment horizontal="center" vertical="center" wrapText="1"/>
      <protection hidden="1"/>
    </xf>
    <xf numFmtId="1" fontId="52" fillId="17" borderId="88" xfId="0" applyNumberFormat="1" applyFont="1" applyFill="1" applyBorder="1" applyAlignment="1" applyProtection="1">
      <alignment horizontal="center" vertical="center" wrapText="1"/>
      <protection hidden="1"/>
    </xf>
    <xf numFmtId="1" fontId="52" fillId="17" borderId="92" xfId="0" applyNumberFormat="1" applyFont="1" applyFill="1" applyBorder="1" applyAlignment="1" applyProtection="1">
      <alignment horizontal="center" vertical="center" wrapText="1"/>
      <protection hidden="1"/>
    </xf>
    <xf numFmtId="0" fontId="63" fillId="17" borderId="87" xfId="0" applyFont="1" applyFill="1" applyBorder="1" applyAlignment="1" applyProtection="1">
      <alignment horizontal="center" vertical="top"/>
      <protection hidden="1"/>
    </xf>
    <xf numFmtId="0" fontId="63" fillId="17" borderId="77" xfId="0" applyFont="1" applyFill="1" applyBorder="1" applyAlignment="1" applyProtection="1">
      <alignment horizontal="center" vertical="top"/>
      <protection hidden="1"/>
    </xf>
    <xf numFmtId="0" fontId="63" fillId="17" borderId="78" xfId="0" applyFont="1" applyFill="1" applyBorder="1" applyAlignment="1" applyProtection="1">
      <alignment horizontal="center" vertical="top"/>
      <protection hidden="1"/>
    </xf>
    <xf numFmtId="166" fontId="52" fillId="17" borderId="79" xfId="0" applyNumberFormat="1" applyFont="1" applyFill="1" applyBorder="1" applyAlignment="1" applyProtection="1">
      <alignment horizontal="center" vertical="center" wrapText="1"/>
      <protection hidden="1"/>
    </xf>
    <xf numFmtId="166" fontId="52" fillId="17" borderId="51" xfId="0" applyNumberFormat="1" applyFont="1" applyFill="1" applyBorder="1" applyAlignment="1" applyProtection="1">
      <alignment horizontal="center" vertical="center" wrapText="1"/>
      <protection hidden="1"/>
    </xf>
    <xf numFmtId="166" fontId="52" fillId="17" borderId="54" xfId="0" applyNumberFormat="1" applyFont="1" applyFill="1" applyBorder="1" applyAlignment="1" applyProtection="1">
      <alignment horizontal="center" vertical="center" wrapText="1"/>
      <protection hidden="1"/>
    </xf>
    <xf numFmtId="166" fontId="52" fillId="17" borderId="56" xfId="0" applyNumberFormat="1" applyFont="1" applyFill="1" applyBorder="1" applyAlignment="1" applyProtection="1">
      <alignment horizontal="center" vertical="center" wrapText="1"/>
      <protection hidden="1"/>
    </xf>
    <xf numFmtId="0" fontId="45" fillId="17" borderId="51" xfId="0" applyFont="1" applyFill="1" applyBorder="1" applyAlignment="1" applyProtection="1">
      <alignment horizontal="center" vertical="top" wrapText="1"/>
      <protection hidden="1"/>
    </xf>
    <xf numFmtId="0" fontId="45" fillId="17" borderId="54" xfId="0" applyFont="1" applyFill="1" applyBorder="1" applyAlignment="1" applyProtection="1">
      <alignment horizontal="center" vertical="top" wrapText="1"/>
      <protection hidden="1"/>
    </xf>
    <xf numFmtId="0" fontId="45" fillId="17" borderId="56" xfId="0" applyFont="1" applyFill="1" applyBorder="1" applyAlignment="1" applyProtection="1">
      <alignment horizontal="center" vertical="top" wrapText="1"/>
      <protection hidden="1"/>
    </xf>
    <xf numFmtId="0" fontId="88" fillId="17" borderId="0" xfId="0" applyFont="1" applyFill="1" applyBorder="1" applyAlignment="1" applyProtection="1">
      <alignment horizontal="left" vertical="center" wrapText="1"/>
      <protection hidden="1"/>
    </xf>
    <xf numFmtId="0" fontId="48" fillId="17" borderId="61" xfId="0" applyFont="1" applyFill="1" applyBorder="1" applyAlignment="1" applyProtection="1">
      <alignment horizontal="center" vertical="top"/>
      <protection hidden="1"/>
    </xf>
    <xf numFmtId="0" fontId="0" fillId="17" borderId="54" xfId="0" applyFill="1" applyBorder="1" applyAlignment="1" applyProtection="1">
      <alignment horizontal="left" vertical="center" wrapText="1"/>
      <protection hidden="1"/>
    </xf>
    <xf numFmtId="0" fontId="0" fillId="17" borderId="56" xfId="0" applyFill="1" applyBorder="1" applyAlignment="1" applyProtection="1">
      <alignment horizontal="left" vertical="center" wrapText="1"/>
      <protection hidden="1"/>
    </xf>
    <xf numFmtId="3" fontId="52" fillId="17" borderId="88" xfId="0" applyNumberFormat="1" applyFont="1" applyFill="1" applyBorder="1" applyAlignment="1" applyProtection="1">
      <alignment horizontal="center" vertical="center" wrapText="1"/>
      <protection hidden="1"/>
    </xf>
    <xf numFmtId="0" fontId="67" fillId="17" borderId="61" xfId="0" applyFont="1" applyFill="1" applyBorder="1" applyAlignment="1" applyProtection="1">
      <alignment horizontal="center" vertical="center" wrapText="1"/>
      <protection hidden="1"/>
    </xf>
    <xf numFmtId="1" fontId="67" fillId="17" borderId="61" xfId="0" applyNumberFormat="1" applyFont="1" applyFill="1" applyBorder="1" applyAlignment="1" applyProtection="1">
      <alignment horizontal="center" vertical="center" wrapText="1"/>
      <protection hidden="1"/>
    </xf>
    <xf numFmtId="1" fontId="59" fillId="0" borderId="51" xfId="0" applyNumberFormat="1" applyFont="1" applyBorder="1" applyAlignment="1" applyProtection="1">
      <alignment horizontal="center" vertical="center" wrapText="1"/>
      <protection hidden="1"/>
    </xf>
    <xf numFmtId="1" fontId="59" fillId="0" borderId="54" xfId="0" applyNumberFormat="1" applyFont="1" applyBorder="1" applyAlignment="1" applyProtection="1">
      <alignment horizontal="center" vertical="center" wrapText="1"/>
      <protection hidden="1"/>
    </xf>
    <xf numFmtId="1" fontId="59" fillId="0" borderId="56" xfId="0" applyNumberFormat="1" applyFont="1" applyBorder="1" applyAlignment="1" applyProtection="1">
      <alignment horizontal="center" vertical="center" wrapText="1"/>
      <protection hidden="1"/>
    </xf>
    <xf numFmtId="1" fontId="52" fillId="0" borderId="51" xfId="0" applyNumberFormat="1" applyFont="1" applyBorder="1" applyAlignment="1" applyProtection="1">
      <alignment horizontal="center" vertical="center" wrapText="1"/>
      <protection hidden="1"/>
    </xf>
    <xf numFmtId="1" fontId="52" fillId="0" borderId="54" xfId="0" applyNumberFormat="1" applyFont="1" applyBorder="1" applyAlignment="1" applyProtection="1">
      <alignment horizontal="center" vertical="center" wrapText="1"/>
      <protection hidden="1"/>
    </xf>
    <xf numFmtId="1" fontId="52" fillId="0" borderId="56" xfId="0" applyNumberFormat="1" applyFont="1" applyBorder="1" applyAlignment="1" applyProtection="1">
      <alignment horizontal="center" vertical="center" wrapText="1"/>
      <protection hidden="1"/>
    </xf>
    <xf numFmtId="9" fontId="58" fillId="18" borderId="51" xfId="3" applyFont="1" applyFill="1" applyBorder="1" applyAlignment="1" applyProtection="1">
      <alignment horizontal="center" vertical="center" wrapText="1"/>
      <protection locked="0"/>
    </xf>
    <xf numFmtId="9" fontId="58" fillId="18" borderId="54" xfId="3" applyFont="1" applyFill="1" applyBorder="1" applyAlignment="1" applyProtection="1">
      <alignment horizontal="center" vertical="center" wrapText="1"/>
      <protection locked="0"/>
    </xf>
    <xf numFmtId="9" fontId="58" fillId="18" borderId="56" xfId="3" applyFont="1" applyFill="1" applyBorder="1" applyAlignment="1" applyProtection="1">
      <alignment horizontal="center" vertical="center" wrapText="1"/>
      <protection locked="0"/>
    </xf>
    <xf numFmtId="0" fontId="67" fillId="0" borderId="53" xfId="0" applyFont="1" applyBorder="1" applyAlignment="1" applyProtection="1">
      <alignment horizontal="center" vertical="center" wrapText="1"/>
      <protection hidden="1"/>
    </xf>
    <xf numFmtId="0" fontId="67" fillId="0" borderId="132" xfId="0" applyFont="1" applyBorder="1" applyAlignment="1" applyProtection="1">
      <alignment horizontal="center" vertical="center" wrapText="1"/>
      <protection hidden="1"/>
    </xf>
    <xf numFmtId="0" fontId="67" fillId="0" borderId="109" xfId="0" applyFont="1" applyBorder="1" applyAlignment="1" applyProtection="1">
      <alignment horizontal="center" vertical="center" wrapText="1"/>
      <protection hidden="1"/>
    </xf>
    <xf numFmtId="0" fontId="67" fillId="0" borderId="52" xfId="0" applyFont="1" applyBorder="1" applyAlignment="1" applyProtection="1">
      <alignment horizontal="center" vertical="center" wrapText="1"/>
      <protection hidden="1"/>
    </xf>
    <xf numFmtId="0" fontId="67" fillId="0" borderId="57" xfId="0" applyFont="1" applyBorder="1" applyAlignment="1" applyProtection="1">
      <alignment horizontal="center" vertical="center" wrapText="1"/>
      <protection hidden="1"/>
    </xf>
    <xf numFmtId="0" fontId="67" fillId="0" borderId="58" xfId="0" applyFont="1" applyBorder="1" applyAlignment="1" applyProtection="1">
      <alignment horizontal="center" vertical="center" wrapText="1"/>
      <protection hidden="1"/>
    </xf>
    <xf numFmtId="0" fontId="52" fillId="17" borderId="0" xfId="0" applyFont="1" applyFill="1" applyBorder="1" applyAlignment="1" applyProtection="1">
      <alignment horizontal="left" vertical="center" wrapText="1" indent="1"/>
      <protection hidden="1"/>
    </xf>
    <xf numFmtId="1" fontId="58" fillId="18" borderId="61" xfId="0" applyNumberFormat="1" applyFont="1" applyFill="1" applyBorder="1" applyAlignment="1" applyProtection="1">
      <alignment horizontal="center" vertical="center" wrapText="1"/>
      <protection locked="0"/>
    </xf>
    <xf numFmtId="0" fontId="58" fillId="18" borderId="51" xfId="0" applyFont="1" applyFill="1" applyBorder="1" applyAlignment="1" applyProtection="1">
      <alignment horizontal="center" vertical="center" wrapText="1"/>
      <protection locked="0"/>
    </xf>
    <xf numFmtId="0" fontId="58" fillId="18" borderId="54" xfId="0" applyFont="1" applyFill="1" applyBorder="1" applyAlignment="1" applyProtection="1">
      <alignment horizontal="center" vertical="center" wrapText="1"/>
      <protection locked="0"/>
    </xf>
    <xf numFmtId="0" fontId="58" fillId="18" borderId="56" xfId="0" applyFont="1" applyFill="1" applyBorder="1" applyAlignment="1" applyProtection="1">
      <alignment horizontal="center" vertical="center" wrapText="1"/>
      <protection locked="0"/>
    </xf>
    <xf numFmtId="168" fontId="59" fillId="17" borderId="51" xfId="0" applyNumberFormat="1" applyFont="1" applyFill="1" applyBorder="1" applyAlignment="1" applyProtection="1">
      <alignment horizontal="center" vertical="center" wrapText="1"/>
      <protection hidden="1"/>
    </xf>
    <xf numFmtId="168" fontId="59" fillId="17" borderId="54" xfId="0" applyNumberFormat="1" applyFont="1" applyFill="1" applyBorder="1" applyAlignment="1" applyProtection="1">
      <alignment horizontal="center" vertical="center" wrapText="1"/>
      <protection hidden="1"/>
    </xf>
    <xf numFmtId="168" fontId="59" fillId="17" borderId="56" xfId="0" applyNumberFormat="1" applyFont="1" applyFill="1" applyBorder="1" applyAlignment="1" applyProtection="1">
      <alignment horizontal="center" vertical="center" wrapText="1"/>
      <protection hidden="1"/>
    </xf>
    <xf numFmtId="0" fontId="57" fillId="17" borderId="0" xfId="0" applyFont="1" applyFill="1" applyBorder="1" applyAlignment="1" applyProtection="1">
      <alignment horizontal="center" wrapText="1"/>
      <protection hidden="1"/>
    </xf>
    <xf numFmtId="9" fontId="57" fillId="17" borderId="0" xfId="3" applyFont="1" applyFill="1" applyBorder="1" applyAlignment="1" applyProtection="1">
      <alignment horizontal="center" wrapText="1"/>
      <protection hidden="1"/>
    </xf>
    <xf numFmtId="3" fontId="59" fillId="17" borderId="61" xfId="0" applyNumberFormat="1" applyFont="1" applyFill="1" applyBorder="1" applyAlignment="1" applyProtection="1">
      <alignment horizontal="center" vertical="center" wrapText="1"/>
      <protection hidden="1"/>
    </xf>
    <xf numFmtId="3" fontId="59" fillId="17" borderId="154" xfId="0" applyNumberFormat="1" applyFont="1" applyFill="1" applyBorder="1" applyAlignment="1" applyProtection="1">
      <alignment horizontal="center" vertical="center" wrapText="1"/>
      <protection hidden="1"/>
    </xf>
    <xf numFmtId="168" fontId="58" fillId="18" borderId="51" xfId="0" applyNumberFormat="1" applyFont="1" applyFill="1" applyBorder="1" applyAlignment="1" applyProtection="1">
      <alignment horizontal="center" vertical="center" wrapText="1"/>
      <protection locked="0"/>
    </xf>
    <xf numFmtId="168" fontId="58" fillId="18" borderId="54" xfId="0" applyNumberFormat="1" applyFont="1" applyFill="1" applyBorder="1" applyAlignment="1" applyProtection="1">
      <alignment horizontal="center" vertical="center" wrapText="1"/>
      <protection locked="0"/>
    </xf>
    <xf numFmtId="168" fontId="58" fillId="18" borderId="56" xfId="0" applyNumberFormat="1" applyFont="1" applyFill="1" applyBorder="1" applyAlignment="1" applyProtection="1">
      <alignment horizontal="center" vertical="center" wrapText="1"/>
      <protection locked="0"/>
    </xf>
    <xf numFmtId="4" fontId="59" fillId="17" borderId="61" xfId="0" applyNumberFormat="1"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horizontal="center" vertical="center" wrapText="1"/>
      <protection hidden="1"/>
    </xf>
    <xf numFmtId="0" fontId="59" fillId="17" borderId="61" xfId="0" quotePrefix="1" applyFont="1" applyFill="1" applyBorder="1" applyAlignment="1" applyProtection="1">
      <alignment horizontal="center" vertical="center" wrapText="1"/>
      <protection hidden="1"/>
    </xf>
    <xf numFmtId="0" fontId="70" fillId="17" borderId="61" xfId="0" quotePrefix="1" applyFont="1" applyFill="1" applyBorder="1" applyAlignment="1" applyProtection="1">
      <alignment horizontal="center" vertical="center" wrapText="1"/>
      <protection hidden="1"/>
    </xf>
    <xf numFmtId="3" fontId="59" fillId="17" borderId="27" xfId="0" applyNumberFormat="1" applyFont="1" applyFill="1" applyBorder="1" applyAlignment="1" applyProtection="1">
      <alignment horizontal="center" vertical="center" wrapText="1"/>
      <protection hidden="1"/>
    </xf>
    <xf numFmtId="3" fontId="59" fillId="17" borderId="28" xfId="0" applyNumberFormat="1" applyFont="1" applyFill="1" applyBorder="1" applyAlignment="1" applyProtection="1">
      <alignment horizontal="center" vertical="center" wrapText="1"/>
      <protection hidden="1"/>
    </xf>
    <xf numFmtId="3" fontId="59" fillId="17" borderId="0" xfId="0" applyNumberFormat="1" applyFont="1" applyFill="1" applyBorder="1" applyAlignment="1" applyProtection="1">
      <alignment horizontal="center" vertical="center" wrapText="1"/>
      <protection hidden="1"/>
    </xf>
    <xf numFmtId="3" fontId="59" fillId="17" borderId="42" xfId="0" applyNumberFormat="1" applyFont="1" applyFill="1" applyBorder="1" applyAlignment="1" applyProtection="1">
      <alignment horizontal="center" vertical="center" wrapText="1"/>
      <protection hidden="1"/>
    </xf>
    <xf numFmtId="3" fontId="59" fillId="17" borderId="43" xfId="0" applyNumberFormat="1" applyFont="1" applyFill="1" applyBorder="1" applyAlignment="1" applyProtection="1">
      <alignment horizontal="center" vertical="center" wrapText="1"/>
      <protection hidden="1"/>
    </xf>
    <xf numFmtId="3" fontId="59" fillId="17" borderId="33" xfId="0" applyNumberFormat="1" applyFont="1" applyFill="1" applyBorder="1" applyAlignment="1" applyProtection="1">
      <alignment horizontal="center" vertical="center" wrapText="1"/>
      <protection hidden="1"/>
    </xf>
    <xf numFmtId="3" fontId="59" fillId="17" borderId="31" xfId="0" applyNumberFormat="1" applyFont="1" applyFill="1" applyBorder="1" applyAlignment="1" applyProtection="1">
      <alignment horizontal="center" vertical="center" wrapText="1"/>
      <protection hidden="1"/>
    </xf>
    <xf numFmtId="3" fontId="59" fillId="17" borderId="36" xfId="0" applyNumberFormat="1" applyFont="1" applyFill="1" applyBorder="1" applyAlignment="1" applyProtection="1">
      <alignment horizontal="center" vertical="center" wrapText="1"/>
      <protection hidden="1"/>
    </xf>
    <xf numFmtId="3" fontId="59" fillId="17" borderId="34" xfId="0" applyNumberFormat="1"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horizontal="left" vertical="center" wrapText="1" indent="1"/>
      <protection hidden="1"/>
    </xf>
    <xf numFmtId="3" fontId="59" fillId="17" borderId="32" xfId="0" applyNumberFormat="1" applyFont="1" applyFill="1" applyBorder="1" applyAlignment="1" applyProtection="1">
      <alignment horizontal="center" vertical="center" wrapText="1"/>
      <protection hidden="1"/>
    </xf>
    <xf numFmtId="3" fontId="59" fillId="17" borderId="29" xfId="0" applyNumberFormat="1" applyFont="1" applyFill="1" applyBorder="1" applyAlignment="1" applyProtection="1">
      <alignment horizontal="center" vertical="center" wrapText="1"/>
      <protection hidden="1"/>
    </xf>
    <xf numFmtId="3" fontId="59" fillId="17" borderId="44" xfId="0" applyNumberFormat="1" applyFont="1" applyFill="1" applyBorder="1" applyAlignment="1" applyProtection="1">
      <alignment horizontal="center" vertical="center" wrapText="1"/>
      <protection hidden="1"/>
    </xf>
    <xf numFmtId="3" fontId="59" fillId="17" borderId="35" xfId="0" applyNumberFormat="1" applyFont="1" applyFill="1" applyBorder="1" applyAlignment="1" applyProtection="1">
      <alignment horizontal="center" vertical="center" wrapText="1"/>
      <protection hidden="1"/>
    </xf>
    <xf numFmtId="3" fontId="59" fillId="16" borderId="34" xfId="0" applyNumberFormat="1" applyFont="1" applyFill="1" applyBorder="1" applyAlignment="1" applyProtection="1">
      <alignment horizontal="center" vertical="center" wrapText="1"/>
      <protection hidden="1"/>
    </xf>
    <xf numFmtId="3" fontId="59" fillId="16" borderId="35" xfId="0" applyNumberFormat="1" applyFont="1" applyFill="1" applyBorder="1" applyAlignment="1" applyProtection="1">
      <alignment horizontal="center" vertical="center" wrapText="1"/>
      <protection hidden="1"/>
    </xf>
    <xf numFmtId="3" fontId="70" fillId="17" borderId="61" xfId="0" applyNumberFormat="1" applyFont="1" applyFill="1" applyBorder="1" applyAlignment="1" applyProtection="1">
      <alignment horizontal="center" vertical="center" wrapText="1"/>
      <protection hidden="1"/>
    </xf>
    <xf numFmtId="3" fontId="59" fillId="16" borderId="36" xfId="0" applyNumberFormat="1" applyFont="1" applyFill="1" applyBorder="1" applyAlignment="1" applyProtection="1">
      <alignment horizontal="center" vertical="center" wrapText="1"/>
      <protection hidden="1"/>
    </xf>
    <xf numFmtId="1" fontId="57" fillId="16" borderId="155" xfId="0" applyNumberFormat="1" applyFont="1" applyFill="1" applyBorder="1" applyAlignment="1" applyProtection="1">
      <alignment horizontal="center" vertical="center" wrapText="1"/>
      <protection hidden="1"/>
    </xf>
    <xf numFmtId="3" fontId="59" fillId="19" borderId="36" xfId="0" applyNumberFormat="1" applyFont="1" applyFill="1" applyBorder="1" applyAlignment="1" applyProtection="1">
      <alignment horizontal="center" vertical="center" wrapText="1"/>
      <protection hidden="1"/>
    </xf>
    <xf numFmtId="3" fontId="59" fillId="19" borderId="34" xfId="0" applyNumberFormat="1" applyFont="1" applyFill="1" applyBorder="1" applyAlignment="1" applyProtection="1">
      <alignment horizontal="center" vertical="center" wrapText="1"/>
      <protection hidden="1"/>
    </xf>
    <xf numFmtId="3" fontId="59" fillId="19" borderId="35" xfId="0" applyNumberFormat="1" applyFont="1" applyFill="1" applyBorder="1" applyAlignment="1" applyProtection="1">
      <alignment horizontal="center" vertical="center" wrapText="1"/>
      <protection hidden="1"/>
    </xf>
    <xf numFmtId="0" fontId="70" fillId="17" borderId="53" xfId="0" quotePrefix="1" applyFont="1" applyFill="1" applyBorder="1" applyAlignment="1" applyProtection="1">
      <alignment horizontal="center" vertical="center" wrapText="1"/>
      <protection hidden="1"/>
    </xf>
    <xf numFmtId="0" fontId="70" fillId="17" borderId="132" xfId="0" quotePrefix="1" applyFont="1" applyFill="1" applyBorder="1" applyAlignment="1" applyProtection="1">
      <alignment horizontal="center" vertical="center" wrapText="1"/>
      <protection hidden="1"/>
    </xf>
    <xf numFmtId="0" fontId="70" fillId="17" borderId="109" xfId="0" quotePrefix="1" applyFont="1" applyFill="1" applyBorder="1" applyAlignment="1" applyProtection="1">
      <alignment horizontal="center" vertical="center" wrapText="1"/>
      <protection hidden="1"/>
    </xf>
    <xf numFmtId="0" fontId="70" fillId="17" borderId="63" xfId="0" quotePrefix="1" applyFont="1" applyFill="1" applyBorder="1" applyAlignment="1" applyProtection="1">
      <alignment horizontal="center" vertical="center" wrapText="1"/>
      <protection hidden="1"/>
    </xf>
    <xf numFmtId="0" fontId="70" fillId="17" borderId="0" xfId="0" quotePrefix="1" applyFont="1" applyFill="1" applyBorder="1" applyAlignment="1" applyProtection="1">
      <alignment horizontal="center" vertical="center" wrapText="1"/>
      <protection hidden="1"/>
    </xf>
    <xf numFmtId="0" fontId="70" fillId="17" borderId="59" xfId="0" quotePrefix="1" applyFont="1" applyFill="1" applyBorder="1" applyAlignment="1" applyProtection="1">
      <alignment horizontal="center" vertical="center" wrapText="1"/>
      <protection hidden="1"/>
    </xf>
    <xf numFmtId="0" fontId="70" fillId="17" borderId="52" xfId="0" quotePrefix="1" applyFont="1" applyFill="1" applyBorder="1" applyAlignment="1" applyProtection="1">
      <alignment horizontal="center" vertical="center" wrapText="1"/>
      <protection hidden="1"/>
    </xf>
    <xf numFmtId="0" fontId="70" fillId="17" borderId="57" xfId="0" quotePrefix="1" applyFont="1" applyFill="1" applyBorder="1" applyAlignment="1" applyProtection="1">
      <alignment horizontal="center" vertical="center" wrapText="1"/>
      <protection hidden="1"/>
    </xf>
    <xf numFmtId="0" fontId="70" fillId="17" borderId="58" xfId="0" quotePrefix="1" applyFont="1" applyFill="1" applyBorder="1" applyAlignment="1" applyProtection="1">
      <alignment horizontal="center" vertical="center" wrapText="1"/>
      <protection hidden="1"/>
    </xf>
    <xf numFmtId="0" fontId="70" fillId="17" borderId="51" xfId="0" quotePrefix="1" applyFont="1" applyFill="1" applyBorder="1" applyAlignment="1" applyProtection="1">
      <alignment horizontal="center" vertical="center" wrapText="1"/>
      <protection hidden="1"/>
    </xf>
    <xf numFmtId="0" fontId="70" fillId="17" borderId="54" xfId="0" quotePrefix="1" applyFont="1" applyFill="1" applyBorder="1" applyAlignment="1" applyProtection="1">
      <alignment horizontal="center" vertical="center" wrapText="1"/>
      <protection hidden="1"/>
    </xf>
    <xf numFmtId="0" fontId="70" fillId="17" borderId="56" xfId="0" quotePrefix="1" applyFont="1" applyFill="1" applyBorder="1" applyAlignment="1" applyProtection="1">
      <alignment horizontal="center" vertical="center" wrapText="1"/>
      <protection hidden="1"/>
    </xf>
    <xf numFmtId="0" fontId="70" fillId="17" borderId="51" xfId="0" applyFont="1" applyFill="1" applyBorder="1" applyAlignment="1" applyProtection="1">
      <alignment horizontal="center" vertical="center" wrapText="1"/>
      <protection hidden="1"/>
    </xf>
    <xf numFmtId="0" fontId="70" fillId="17" borderId="54" xfId="0" applyFont="1" applyFill="1" applyBorder="1" applyAlignment="1" applyProtection="1">
      <alignment horizontal="center" vertical="center" wrapText="1"/>
      <protection hidden="1"/>
    </xf>
    <xf numFmtId="0" fontId="70" fillId="17" borderId="56" xfId="0" applyFont="1" applyFill="1" applyBorder="1" applyAlignment="1" applyProtection="1">
      <alignment horizontal="center" vertical="center" wrapText="1"/>
      <protection hidden="1"/>
    </xf>
    <xf numFmtId="0" fontId="70" fillId="17" borderId="53" xfId="0" applyFont="1" applyFill="1" applyBorder="1" applyAlignment="1" applyProtection="1">
      <alignment horizontal="center" vertical="center" wrapText="1"/>
      <protection hidden="1"/>
    </xf>
    <xf numFmtId="0" fontId="70" fillId="17" borderId="132" xfId="0" applyFont="1" applyFill="1" applyBorder="1" applyAlignment="1" applyProtection="1">
      <alignment horizontal="center" vertical="center" wrapText="1"/>
      <protection hidden="1"/>
    </xf>
    <xf numFmtId="0" fontId="70" fillId="17" borderId="109" xfId="0" applyFont="1" applyFill="1" applyBorder="1" applyAlignment="1" applyProtection="1">
      <alignment horizontal="center" vertical="center" wrapText="1"/>
      <protection hidden="1"/>
    </xf>
    <xf numFmtId="0" fontId="70" fillId="17" borderId="63" xfId="0" applyFont="1" applyFill="1" applyBorder="1" applyAlignment="1" applyProtection="1">
      <alignment horizontal="center" vertical="center" wrapText="1"/>
      <protection hidden="1"/>
    </xf>
    <xf numFmtId="0" fontId="70" fillId="17" borderId="0" xfId="0" applyFont="1" applyFill="1" applyBorder="1" applyAlignment="1" applyProtection="1">
      <alignment horizontal="center" vertical="center" wrapText="1"/>
      <protection hidden="1"/>
    </xf>
    <xf numFmtId="0" fontId="70" fillId="17" borderId="59" xfId="0" applyFont="1" applyFill="1" applyBorder="1" applyAlignment="1" applyProtection="1">
      <alignment horizontal="center" vertical="center" wrapText="1"/>
      <protection hidden="1"/>
    </xf>
    <xf numFmtId="0" fontId="70" fillId="17" borderId="52" xfId="0" applyFont="1" applyFill="1" applyBorder="1" applyAlignment="1" applyProtection="1">
      <alignment horizontal="center" vertical="center" wrapText="1"/>
      <protection hidden="1"/>
    </xf>
    <xf numFmtId="0" fontId="70" fillId="17" borderId="57" xfId="0" applyFont="1" applyFill="1" applyBorder="1" applyAlignment="1" applyProtection="1">
      <alignment horizontal="center" vertical="center" wrapText="1"/>
      <protection hidden="1"/>
    </xf>
    <xf numFmtId="0" fontId="70" fillId="17" borderId="58" xfId="0" applyFont="1" applyFill="1" applyBorder="1" applyAlignment="1" applyProtection="1">
      <alignment horizontal="center" vertical="center" wrapText="1"/>
      <protection hidden="1"/>
    </xf>
    <xf numFmtId="0" fontId="59" fillId="17" borderId="146" xfId="0" applyFont="1" applyFill="1" applyBorder="1" applyAlignment="1" applyProtection="1">
      <alignment horizontal="left" vertical="center" wrapText="1" indent="1"/>
      <protection hidden="1"/>
    </xf>
    <xf numFmtId="0" fontId="59" fillId="17" borderId="147" xfId="0" applyFont="1" applyFill="1" applyBorder="1" applyAlignment="1" applyProtection="1">
      <alignment horizontal="left" vertical="center" wrapText="1" indent="1"/>
      <protection hidden="1"/>
    </xf>
    <xf numFmtId="0" fontId="59" fillId="17" borderId="148" xfId="0" applyFont="1" applyFill="1" applyBorder="1" applyAlignment="1" applyProtection="1">
      <alignment horizontal="left" vertical="center" wrapText="1" indent="1"/>
      <protection hidden="1"/>
    </xf>
    <xf numFmtId="0" fontId="59" fillId="17" borderId="149" xfId="0" applyFont="1" applyFill="1" applyBorder="1" applyAlignment="1" applyProtection="1">
      <alignment horizontal="left" vertical="center" wrapText="1" indent="1"/>
      <protection hidden="1"/>
    </xf>
    <xf numFmtId="0" fontId="59" fillId="17" borderId="22" xfId="0" applyFont="1" applyFill="1" applyBorder="1" applyAlignment="1" applyProtection="1">
      <alignment horizontal="left" vertical="center" wrapText="1" indent="1"/>
      <protection hidden="1"/>
    </xf>
    <xf numFmtId="0" fontId="59" fillId="17" borderId="150" xfId="0" applyFont="1" applyFill="1" applyBorder="1" applyAlignment="1" applyProtection="1">
      <alignment horizontal="left" vertical="center" wrapText="1" indent="1"/>
      <protection hidden="1"/>
    </xf>
    <xf numFmtId="0" fontId="59" fillId="17" borderId="151" xfId="0" applyFont="1" applyFill="1" applyBorder="1" applyAlignment="1" applyProtection="1">
      <alignment horizontal="left" vertical="center" wrapText="1" indent="1"/>
      <protection hidden="1"/>
    </xf>
    <xf numFmtId="0" fontId="59" fillId="17" borderId="152" xfId="0" applyFont="1" applyFill="1" applyBorder="1" applyAlignment="1" applyProtection="1">
      <alignment horizontal="left" vertical="center" wrapText="1" indent="1"/>
      <protection hidden="1"/>
    </xf>
    <xf numFmtId="0" fontId="59" fillId="17" borderId="153" xfId="0" applyFont="1" applyFill="1" applyBorder="1" applyAlignment="1" applyProtection="1">
      <alignment horizontal="left" vertical="center" wrapText="1" indent="1"/>
      <protection hidden="1"/>
    </xf>
    <xf numFmtId="0" fontId="71" fillId="17" borderId="61" xfId="0" quotePrefix="1" applyFont="1" applyFill="1" applyBorder="1" applyAlignment="1" applyProtection="1">
      <alignment horizontal="center" vertical="center" wrapText="1"/>
      <protection hidden="1"/>
    </xf>
    <xf numFmtId="0" fontId="89" fillId="17" borderId="61" xfId="0" quotePrefix="1" applyFont="1" applyFill="1" applyBorder="1" applyAlignment="1" applyProtection="1">
      <alignment horizontal="center" vertical="center" wrapText="1"/>
      <protection hidden="1"/>
    </xf>
    <xf numFmtId="166" fontId="59" fillId="17" borderId="51" xfId="3" applyNumberFormat="1" applyFont="1" applyFill="1" applyBorder="1" applyAlignment="1" applyProtection="1">
      <alignment horizontal="center" vertical="center" wrapText="1"/>
      <protection hidden="1"/>
    </xf>
    <xf numFmtId="166" fontId="59" fillId="17" borderId="54" xfId="3" applyNumberFormat="1" applyFont="1" applyFill="1" applyBorder="1" applyAlignment="1" applyProtection="1">
      <alignment horizontal="center" vertical="center" wrapText="1"/>
      <protection hidden="1"/>
    </xf>
    <xf numFmtId="166" fontId="59" fillId="17" borderId="56" xfId="3" applyNumberFormat="1" applyFont="1" applyFill="1" applyBorder="1" applyAlignment="1" applyProtection="1">
      <alignment horizontal="center" vertical="center" wrapText="1"/>
      <protection hidden="1"/>
    </xf>
    <xf numFmtId="3" fontId="70" fillId="17" borderId="51" xfId="0" applyNumberFormat="1" applyFont="1" applyFill="1" applyBorder="1" applyAlignment="1" applyProtection="1">
      <alignment horizontal="center" vertical="center" wrapText="1"/>
      <protection hidden="1"/>
    </xf>
    <xf numFmtId="3" fontId="70" fillId="17" borderId="54" xfId="0" applyNumberFormat="1" applyFont="1" applyFill="1" applyBorder="1" applyAlignment="1" applyProtection="1">
      <alignment horizontal="center" vertical="center" wrapText="1"/>
      <protection hidden="1"/>
    </xf>
    <xf numFmtId="3" fontId="70" fillId="17" borderId="56" xfId="0" applyNumberFormat="1" applyFont="1" applyFill="1" applyBorder="1" applyAlignment="1" applyProtection="1">
      <alignment horizontal="center" vertical="center" wrapText="1"/>
      <protection hidden="1"/>
    </xf>
    <xf numFmtId="0" fontId="70" fillId="17" borderId="0" xfId="0" quotePrefix="1" applyFont="1" applyFill="1" applyBorder="1" applyAlignment="1" applyProtection="1">
      <alignment horizontal="left" vertical="center" wrapText="1" indent="1"/>
      <protection hidden="1"/>
    </xf>
    <xf numFmtId="0" fontId="59" fillId="17" borderId="19" xfId="0" quotePrefix="1" applyFont="1" applyFill="1" applyBorder="1" applyAlignment="1" applyProtection="1">
      <alignment horizontal="left" vertical="center" wrapText="1" indent="2"/>
      <protection hidden="1"/>
    </xf>
    <xf numFmtId="0" fontId="59" fillId="17" borderId="24" xfId="0" quotePrefix="1" applyFont="1" applyFill="1" applyBorder="1" applyAlignment="1" applyProtection="1">
      <alignment horizontal="left" vertical="center" wrapText="1" indent="2"/>
      <protection hidden="1"/>
    </xf>
    <xf numFmtId="0" fontId="59" fillId="17" borderId="20" xfId="0" quotePrefix="1" applyFont="1" applyFill="1" applyBorder="1" applyAlignment="1" applyProtection="1">
      <alignment horizontal="left" vertical="center" wrapText="1" indent="2"/>
      <protection hidden="1"/>
    </xf>
    <xf numFmtId="0" fontId="59" fillId="17" borderId="25" xfId="0" quotePrefix="1" applyFont="1" applyFill="1" applyBorder="1" applyAlignment="1" applyProtection="1">
      <alignment horizontal="left" vertical="center" wrapText="1" indent="2"/>
      <protection hidden="1"/>
    </xf>
    <xf numFmtId="0" fontId="59" fillId="17" borderId="10" xfId="0" quotePrefix="1" applyFont="1" applyFill="1" applyBorder="1" applyAlignment="1" applyProtection="1">
      <alignment horizontal="left" vertical="center" wrapText="1" indent="2"/>
      <protection hidden="1"/>
    </xf>
    <xf numFmtId="0" fontId="59" fillId="17" borderId="11" xfId="0" quotePrefix="1" applyFont="1" applyFill="1" applyBorder="1" applyAlignment="1" applyProtection="1">
      <alignment horizontal="left" vertical="center" wrapText="1" indent="2"/>
      <protection hidden="1"/>
    </xf>
    <xf numFmtId="0" fontId="59" fillId="17" borderId="61" xfId="0" quotePrefix="1" applyFont="1" applyFill="1" applyBorder="1" applyAlignment="1" applyProtection="1">
      <alignment horizontal="left" vertical="center" wrapText="1" indent="2"/>
      <protection hidden="1"/>
    </xf>
    <xf numFmtId="0" fontId="59" fillId="17" borderId="21" xfId="0" quotePrefix="1" applyFont="1" applyFill="1" applyBorder="1" applyAlignment="1" applyProtection="1">
      <alignment horizontal="left" vertical="center" wrapText="1" indent="2"/>
      <protection hidden="1"/>
    </xf>
    <xf numFmtId="0" fontId="59" fillId="17" borderId="26" xfId="0" quotePrefix="1" applyFont="1" applyFill="1" applyBorder="1" applyAlignment="1" applyProtection="1">
      <alignment horizontal="left" vertical="center" wrapText="1" indent="2"/>
      <protection hidden="1"/>
    </xf>
    <xf numFmtId="0" fontId="59" fillId="17" borderId="0" xfId="0" quotePrefix="1" applyFont="1" applyFill="1" applyBorder="1" applyAlignment="1" applyProtection="1">
      <alignment horizontal="left" vertical="center" indent="1"/>
      <protection hidden="1"/>
    </xf>
    <xf numFmtId="3" fontId="68" fillId="17" borderId="61" xfId="0" applyNumberFormat="1" applyFont="1" applyFill="1" applyBorder="1" applyAlignment="1" applyProtection="1">
      <alignment horizontal="center" vertical="center" wrapText="1"/>
      <protection hidden="1"/>
    </xf>
    <xf numFmtId="0" fontId="68" fillId="17" borderId="61" xfId="0" quotePrefix="1" applyFont="1" applyFill="1" applyBorder="1" applyAlignment="1" applyProtection="1">
      <alignment horizontal="left" vertical="center" wrapText="1" indent="1"/>
      <protection hidden="1"/>
    </xf>
    <xf numFmtId="0" fontId="59" fillId="16" borderId="21" xfId="0" quotePrefix="1" applyFont="1" applyFill="1" applyBorder="1" applyAlignment="1" applyProtection="1">
      <alignment horizontal="left" vertical="center" wrapText="1" indent="2"/>
      <protection hidden="1"/>
    </xf>
    <xf numFmtId="0" fontId="59" fillId="16" borderId="26" xfId="0" quotePrefix="1" applyFont="1" applyFill="1" applyBorder="1" applyAlignment="1" applyProtection="1">
      <alignment horizontal="left" vertical="center" wrapText="1" indent="2"/>
      <protection hidden="1"/>
    </xf>
    <xf numFmtId="0" fontId="57" fillId="16" borderId="155" xfId="0" applyFont="1" applyFill="1" applyBorder="1" applyAlignment="1" applyProtection="1">
      <alignment horizontal="center" vertical="center" wrapText="1"/>
      <protection hidden="1"/>
    </xf>
    <xf numFmtId="0" fontId="59" fillId="19" borderId="21" xfId="0" quotePrefix="1" applyFont="1" applyFill="1" applyBorder="1" applyAlignment="1" applyProtection="1">
      <alignment horizontal="left" vertical="center" wrapText="1" indent="2"/>
      <protection hidden="1"/>
    </xf>
    <xf numFmtId="0" fontId="59" fillId="19" borderId="26" xfId="0" quotePrefix="1" applyFont="1" applyFill="1" applyBorder="1" applyAlignment="1" applyProtection="1">
      <alignment horizontal="left" vertical="center" wrapText="1" indent="2"/>
      <protection hidden="1"/>
    </xf>
    <xf numFmtId="0" fontId="59" fillId="17" borderId="61" xfId="0" quotePrefix="1" applyFont="1" applyFill="1" applyBorder="1" applyAlignment="1" applyProtection="1">
      <alignment horizontal="left" vertical="center" wrapText="1"/>
      <protection hidden="1"/>
    </xf>
    <xf numFmtId="1" fontId="59" fillId="19" borderId="36" xfId="0" applyNumberFormat="1" applyFont="1" applyFill="1" applyBorder="1" applyAlignment="1" applyProtection="1">
      <alignment horizontal="center" vertical="center" wrapText="1"/>
      <protection hidden="1"/>
    </xf>
    <xf numFmtId="1" fontId="59" fillId="19" borderId="34" xfId="0" applyNumberFormat="1" applyFont="1" applyFill="1" applyBorder="1" applyAlignment="1" applyProtection="1">
      <alignment horizontal="center" vertical="center" wrapText="1"/>
      <protection hidden="1"/>
    </xf>
    <xf numFmtId="1" fontId="59" fillId="17" borderId="19" xfId="0" applyNumberFormat="1" applyFont="1" applyFill="1" applyBorder="1" applyAlignment="1" applyProtection="1">
      <alignment horizontal="center" wrapText="1"/>
      <protection hidden="1"/>
    </xf>
    <xf numFmtId="0" fontId="59" fillId="16" borderId="7" xfId="0" quotePrefix="1" applyFont="1" applyFill="1" applyBorder="1" applyAlignment="1" applyProtection="1">
      <alignment horizontal="center" vertical="center" wrapText="1"/>
      <protection hidden="1"/>
    </xf>
    <xf numFmtId="3" fontId="59" fillId="16" borderId="7" xfId="0" applyNumberFormat="1" applyFont="1" applyFill="1" applyBorder="1" applyAlignment="1" applyProtection="1">
      <alignment horizontal="center" vertical="center" wrapText="1"/>
      <protection hidden="1"/>
    </xf>
    <xf numFmtId="3" fontId="59" fillId="16" borderId="8" xfId="0" applyNumberFormat="1" applyFont="1" applyFill="1" applyBorder="1" applyAlignment="1" applyProtection="1">
      <alignment horizontal="center" vertical="center" wrapText="1"/>
      <protection hidden="1"/>
    </xf>
    <xf numFmtId="0" fontId="59" fillId="19" borderId="7" xfId="0" quotePrefix="1" applyFont="1" applyFill="1" applyBorder="1" applyAlignment="1" applyProtection="1">
      <alignment horizontal="center" vertical="center" wrapText="1"/>
      <protection hidden="1"/>
    </xf>
    <xf numFmtId="3" fontId="59" fillId="19" borderId="7" xfId="0" applyNumberFormat="1" applyFont="1" applyFill="1" applyBorder="1" applyAlignment="1" applyProtection="1">
      <alignment horizontal="center" vertical="center" wrapText="1"/>
      <protection hidden="1"/>
    </xf>
    <xf numFmtId="3" fontId="59" fillId="19" borderId="8" xfId="0" applyNumberFormat="1" applyFont="1" applyFill="1" applyBorder="1" applyAlignment="1" applyProtection="1">
      <alignment horizontal="center" vertical="center" wrapText="1"/>
      <protection hidden="1"/>
    </xf>
    <xf numFmtId="1" fontId="59" fillId="16" borderId="12" xfId="0" applyNumberFormat="1" applyFont="1" applyFill="1" applyBorder="1" applyAlignment="1" applyProtection="1">
      <alignment horizontal="center" vertical="center" wrapText="1"/>
      <protection hidden="1"/>
    </xf>
    <xf numFmtId="1" fontId="59" fillId="16" borderId="37" xfId="0" applyNumberFormat="1" applyFont="1" applyFill="1" applyBorder="1" applyAlignment="1" applyProtection="1">
      <alignment horizontal="center" vertical="center" wrapText="1"/>
      <protection hidden="1"/>
    </xf>
    <xf numFmtId="1" fontId="59" fillId="19" borderId="12" xfId="0" applyNumberFormat="1" applyFont="1" applyFill="1" applyBorder="1" applyAlignment="1" applyProtection="1">
      <alignment horizontal="center" vertical="center" wrapText="1"/>
      <protection hidden="1"/>
    </xf>
    <xf numFmtId="1" fontId="59" fillId="19" borderId="37" xfId="0" applyNumberFormat="1" applyFont="1" applyFill="1" applyBorder="1" applyAlignment="1" applyProtection="1">
      <alignment horizontal="center" vertical="center" wrapText="1"/>
      <protection hidden="1"/>
    </xf>
    <xf numFmtId="1" fontId="59" fillId="19" borderId="35" xfId="0" applyNumberFormat="1" applyFont="1" applyFill="1" applyBorder="1" applyAlignment="1" applyProtection="1">
      <alignment horizontal="center" vertical="center" wrapText="1"/>
      <protection hidden="1"/>
    </xf>
    <xf numFmtId="1" fontId="59" fillId="16" borderId="7" xfId="0" applyNumberFormat="1" applyFont="1" applyFill="1" applyBorder="1" applyAlignment="1" applyProtection="1">
      <alignment horizontal="center" vertical="center" wrapText="1"/>
      <protection hidden="1"/>
    </xf>
    <xf numFmtId="1" fontId="59" fillId="16" borderId="41" xfId="0" applyNumberFormat="1" applyFont="1" applyFill="1" applyBorder="1" applyAlignment="1" applyProtection="1">
      <alignment horizontal="center" vertical="center" wrapText="1"/>
      <protection hidden="1"/>
    </xf>
    <xf numFmtId="1" fontId="59" fillId="19" borderId="40" xfId="0" applyNumberFormat="1" applyFont="1" applyFill="1" applyBorder="1" applyAlignment="1" applyProtection="1">
      <alignment horizontal="center" vertical="center" wrapText="1"/>
      <protection hidden="1"/>
    </xf>
    <xf numFmtId="1" fontId="59" fillId="19" borderId="38" xfId="0" applyNumberFormat="1" applyFont="1" applyFill="1" applyBorder="1" applyAlignment="1" applyProtection="1">
      <alignment horizontal="center" vertical="center" wrapText="1"/>
      <protection hidden="1"/>
    </xf>
    <xf numFmtId="1" fontId="59" fillId="19" borderId="39" xfId="0" applyNumberFormat="1" applyFont="1" applyFill="1" applyBorder="1" applyAlignment="1" applyProtection="1">
      <alignment horizontal="center" vertical="center" wrapText="1"/>
      <protection hidden="1"/>
    </xf>
    <xf numFmtId="3" fontId="59" fillId="19" borderId="12" xfId="0" applyNumberFormat="1" applyFont="1" applyFill="1" applyBorder="1" applyAlignment="1" applyProtection="1">
      <alignment horizontal="center" vertical="center" wrapText="1"/>
      <protection hidden="1"/>
    </xf>
    <xf numFmtId="3" fontId="59" fillId="19" borderId="13" xfId="0" applyNumberFormat="1" applyFont="1" applyFill="1" applyBorder="1" applyAlignment="1" applyProtection="1">
      <alignment horizontal="center" vertical="center" wrapText="1"/>
      <protection hidden="1"/>
    </xf>
    <xf numFmtId="0" fontId="59" fillId="19" borderId="12" xfId="0" quotePrefix="1" applyFont="1" applyFill="1" applyBorder="1" applyAlignment="1" applyProtection="1">
      <alignment horizontal="center" vertical="center" wrapText="1"/>
      <protection hidden="1"/>
    </xf>
    <xf numFmtId="0" fontId="57" fillId="17" borderId="51" xfId="0" applyFont="1" applyFill="1" applyBorder="1" applyAlignment="1" applyProtection="1">
      <alignment horizontal="left" wrapText="1"/>
      <protection hidden="1"/>
    </xf>
    <xf numFmtId="0" fontId="57" fillId="17" borderId="54" xfId="0" applyFont="1" applyFill="1" applyBorder="1" applyAlignment="1" applyProtection="1">
      <alignment horizontal="left" wrapText="1"/>
      <protection hidden="1"/>
    </xf>
    <xf numFmtId="0" fontId="57" fillId="17" borderId="56" xfId="0" applyFont="1" applyFill="1" applyBorder="1" applyAlignment="1" applyProtection="1">
      <alignment horizontal="left" wrapText="1"/>
      <protection hidden="1"/>
    </xf>
    <xf numFmtId="0" fontId="47" fillId="18" borderId="51" xfId="0" applyFont="1" applyFill="1" applyBorder="1" applyAlignment="1" applyProtection="1">
      <alignment horizontal="center" wrapText="1"/>
      <protection locked="0"/>
    </xf>
    <xf numFmtId="0" fontId="47" fillId="18" borderId="54" xfId="0" applyFont="1" applyFill="1" applyBorder="1" applyAlignment="1" applyProtection="1">
      <alignment horizontal="center" wrapText="1"/>
      <protection locked="0"/>
    </xf>
    <xf numFmtId="0" fontId="47" fillId="18" borderId="56" xfId="0" applyFont="1" applyFill="1" applyBorder="1" applyAlignment="1" applyProtection="1">
      <alignment horizontal="center" wrapText="1"/>
      <protection locked="0"/>
    </xf>
    <xf numFmtId="0" fontId="86" fillId="17" borderId="51" xfId="0" quotePrefix="1" applyFont="1" applyFill="1" applyBorder="1" applyAlignment="1" applyProtection="1">
      <alignment horizontal="center" vertical="center" wrapText="1"/>
      <protection hidden="1"/>
    </xf>
    <xf numFmtId="0" fontId="86" fillId="17" borderId="54" xfId="0" quotePrefix="1" applyFont="1" applyFill="1" applyBorder="1" applyAlignment="1" applyProtection="1">
      <alignment horizontal="center" vertical="center" wrapText="1"/>
      <protection hidden="1"/>
    </xf>
    <xf numFmtId="0" fontId="86" fillId="17" borderId="56" xfId="0" quotePrefix="1" applyFont="1" applyFill="1" applyBorder="1" applyAlignment="1" applyProtection="1">
      <alignment horizontal="center" vertical="center" wrapText="1"/>
      <protection hidden="1"/>
    </xf>
    <xf numFmtId="0" fontId="57" fillId="17" borderId="0" xfId="0" quotePrefix="1" applyFont="1" applyFill="1" applyBorder="1" applyAlignment="1" applyProtection="1">
      <alignment horizontal="left" vertical="center" wrapText="1"/>
      <protection hidden="1"/>
    </xf>
    <xf numFmtId="0" fontId="89" fillId="17" borderId="51" xfId="0" quotePrefix="1" applyFont="1" applyFill="1" applyBorder="1" applyAlignment="1" applyProtection="1">
      <alignment horizontal="center" vertical="center" wrapText="1"/>
      <protection hidden="1"/>
    </xf>
    <xf numFmtId="0" fontId="89" fillId="17" borderId="54" xfId="0" quotePrefix="1" applyFont="1" applyFill="1" applyBorder="1" applyAlignment="1" applyProtection="1">
      <alignment horizontal="center" vertical="center" wrapText="1"/>
      <protection hidden="1"/>
    </xf>
    <xf numFmtId="0" fontId="89" fillId="17" borderId="56" xfId="0" quotePrefix="1" applyFont="1" applyFill="1" applyBorder="1" applyAlignment="1" applyProtection="1">
      <alignment horizontal="center" vertical="center" wrapText="1"/>
      <protection hidden="1"/>
    </xf>
    <xf numFmtId="0" fontId="68" fillId="17" borderId="61" xfId="0" applyFont="1" applyFill="1" applyBorder="1" applyAlignment="1" applyProtection="1">
      <alignment horizontal="center" vertical="center" wrapText="1"/>
      <protection hidden="1"/>
    </xf>
    <xf numFmtId="0" fontId="59" fillId="17" borderId="0" xfId="0" quotePrefix="1" applyFont="1" applyFill="1" applyAlignment="1" applyProtection="1">
      <alignment horizontal="center" vertical="center" wrapText="1"/>
      <protection hidden="1"/>
    </xf>
    <xf numFmtId="168" fontId="59" fillId="17" borderId="33" xfId="0" applyNumberFormat="1" applyFont="1" applyFill="1" applyBorder="1" applyAlignment="1" applyProtection="1">
      <alignment horizontal="center" vertical="center" wrapText="1"/>
      <protection hidden="1"/>
    </xf>
    <xf numFmtId="168" fontId="59" fillId="17" borderId="31" xfId="0" applyNumberFormat="1" applyFont="1" applyFill="1" applyBorder="1" applyAlignment="1" applyProtection="1">
      <alignment horizontal="center" vertical="center" wrapText="1"/>
      <protection hidden="1"/>
    </xf>
    <xf numFmtId="168" fontId="59" fillId="17" borderId="32" xfId="0" applyNumberFormat="1" applyFont="1" applyFill="1" applyBorder="1" applyAlignment="1" applyProtection="1">
      <alignment horizontal="center" vertical="center" wrapText="1"/>
      <protection hidden="1"/>
    </xf>
    <xf numFmtId="3" fontId="59" fillId="17" borderId="76" xfId="0" applyNumberFormat="1" applyFont="1" applyFill="1" applyBorder="1" applyAlignment="1" applyProtection="1">
      <alignment horizontal="center" vertical="center" wrapText="1"/>
      <protection hidden="1"/>
    </xf>
    <xf numFmtId="3" fontId="59" fillId="17" borderId="87" xfId="0" applyNumberFormat="1" applyFont="1" applyFill="1" applyBorder="1" applyAlignment="1" applyProtection="1">
      <alignment horizontal="center" vertical="center" wrapText="1"/>
      <protection hidden="1"/>
    </xf>
    <xf numFmtId="3" fontId="59" fillId="17" borderId="77" xfId="0" applyNumberFormat="1" applyFont="1" applyFill="1" applyBorder="1" applyAlignment="1" applyProtection="1">
      <alignment horizontal="center" vertical="center" wrapText="1"/>
      <protection hidden="1"/>
    </xf>
    <xf numFmtId="3" fontId="59" fillId="17" borderId="78" xfId="0" applyNumberFormat="1" applyFont="1" applyFill="1" applyBorder="1" applyAlignment="1" applyProtection="1">
      <alignment horizontal="center" vertical="center" wrapText="1"/>
      <protection hidden="1"/>
    </xf>
    <xf numFmtId="0" fontId="59" fillId="17" borderId="87" xfId="0" quotePrefix="1" applyFont="1" applyFill="1" applyBorder="1" applyAlignment="1" applyProtection="1">
      <alignment horizontal="center" vertical="center" wrapText="1"/>
      <protection hidden="1"/>
    </xf>
    <xf numFmtId="0" fontId="59" fillId="17" borderId="77" xfId="0" quotePrefix="1" applyFont="1" applyFill="1" applyBorder="1" applyAlignment="1" applyProtection="1">
      <alignment horizontal="center" vertical="center" wrapText="1"/>
      <protection hidden="1"/>
    </xf>
    <xf numFmtId="0" fontId="59" fillId="17" borderId="78" xfId="0" quotePrefix="1" applyFont="1" applyFill="1" applyBorder="1" applyAlignment="1" applyProtection="1">
      <alignment horizontal="center" vertical="center" wrapText="1"/>
      <protection hidden="1"/>
    </xf>
    <xf numFmtId="4" fontId="59" fillId="17" borderId="76" xfId="0" applyNumberFormat="1" applyFont="1" applyFill="1" applyBorder="1" applyAlignment="1" applyProtection="1">
      <alignment horizontal="center" vertical="center" wrapText="1"/>
      <protection hidden="1"/>
    </xf>
    <xf numFmtId="0" fontId="59" fillId="17" borderId="76" xfId="0" applyFont="1" applyFill="1" applyBorder="1" applyAlignment="1" applyProtection="1">
      <alignment horizontal="center" vertical="center" wrapText="1"/>
      <protection hidden="1"/>
    </xf>
    <xf numFmtId="0" fontId="59" fillId="17" borderId="76" xfId="0" quotePrefix="1" applyFont="1" applyFill="1" applyBorder="1" applyAlignment="1" applyProtection="1">
      <alignment horizontal="center" vertical="center" wrapText="1"/>
      <protection hidden="1"/>
    </xf>
    <xf numFmtId="3" fontId="59" fillId="17" borderId="0" xfId="0" applyNumberFormat="1" applyFont="1" applyFill="1" applyAlignment="1" applyProtection="1">
      <alignment horizontal="left" vertical="center" wrapText="1" indent="1"/>
      <protection hidden="1"/>
    </xf>
    <xf numFmtId="0" fontId="59" fillId="17" borderId="34" xfId="0" quotePrefix="1" applyFont="1" applyFill="1" applyBorder="1" applyAlignment="1" applyProtection="1">
      <alignment horizontal="center" vertical="center" wrapText="1"/>
      <protection hidden="1"/>
    </xf>
    <xf numFmtId="0" fontId="59" fillId="17" borderId="35" xfId="0" quotePrefix="1" applyFont="1" applyFill="1" applyBorder="1" applyAlignment="1" applyProtection="1">
      <alignment horizontal="center" vertical="center" wrapText="1"/>
      <protection hidden="1"/>
    </xf>
    <xf numFmtId="3" fontId="59" fillId="17" borderId="0" xfId="0" applyNumberFormat="1" applyFont="1" applyFill="1" applyAlignment="1" applyProtection="1">
      <alignment horizontal="center" vertical="center" wrapText="1"/>
      <protection hidden="1"/>
    </xf>
    <xf numFmtId="168" fontId="59" fillId="17" borderId="0" xfId="0" applyNumberFormat="1" applyFont="1" applyFill="1" applyAlignment="1" applyProtection="1">
      <alignment horizontal="center" vertical="center" wrapText="1"/>
      <protection hidden="1"/>
    </xf>
    <xf numFmtId="3" fontId="59" fillId="17" borderId="76" xfId="0" applyNumberFormat="1" applyFont="1" applyFill="1" applyBorder="1" applyAlignment="1" applyProtection="1">
      <alignment horizontal="left" vertical="center" wrapText="1" indent="1"/>
      <protection hidden="1"/>
    </xf>
    <xf numFmtId="3" fontId="59" fillId="17" borderId="87" xfId="0" applyNumberFormat="1" applyFont="1" applyFill="1" applyBorder="1" applyAlignment="1" applyProtection="1">
      <alignment horizontal="left" vertical="center" wrapText="1" indent="1"/>
      <protection hidden="1"/>
    </xf>
    <xf numFmtId="168" fontId="59" fillId="17" borderId="42" xfId="0" applyNumberFormat="1" applyFont="1" applyFill="1" applyBorder="1" applyAlignment="1" applyProtection="1">
      <alignment horizontal="center" vertical="center" wrapText="1"/>
      <protection hidden="1"/>
    </xf>
    <xf numFmtId="168" fontId="59" fillId="17" borderId="43" xfId="0" applyNumberFormat="1" applyFont="1" applyFill="1" applyBorder="1" applyAlignment="1" applyProtection="1">
      <alignment horizontal="center" vertical="center" wrapText="1"/>
      <protection hidden="1"/>
    </xf>
    <xf numFmtId="168" fontId="59" fillId="17" borderId="44" xfId="0" applyNumberFormat="1" applyFont="1" applyFill="1" applyBorder="1" applyAlignment="1" applyProtection="1">
      <alignment horizontal="center" vertical="center" wrapText="1"/>
      <protection hidden="1"/>
    </xf>
    <xf numFmtId="3" fontId="59" fillId="17" borderId="76" xfId="0" quotePrefix="1" applyNumberFormat="1" applyFont="1" applyFill="1" applyBorder="1" applyAlignment="1" applyProtection="1">
      <alignment horizontal="left" vertical="center" wrapText="1" indent="1"/>
      <protection hidden="1"/>
    </xf>
    <xf numFmtId="3" fontId="59" fillId="17" borderId="159" xfId="0" applyNumberFormat="1" applyFont="1" applyFill="1" applyBorder="1" applyAlignment="1" applyProtection="1">
      <alignment horizontal="left" vertical="center" wrapText="1" indent="1"/>
      <protection hidden="1"/>
    </xf>
    <xf numFmtId="3" fontId="59" fillId="17" borderId="90" xfId="0" applyNumberFormat="1" applyFont="1" applyFill="1" applyBorder="1" applyAlignment="1" applyProtection="1">
      <alignment horizontal="left" vertical="center" wrapText="1" indent="1"/>
      <protection hidden="1"/>
    </xf>
    <xf numFmtId="3" fontId="59" fillId="17" borderId="160" xfId="0" applyNumberFormat="1" applyFont="1" applyFill="1" applyBorder="1" applyAlignment="1" applyProtection="1">
      <alignment horizontal="left" vertical="center" wrapText="1" indent="1"/>
      <protection hidden="1"/>
    </xf>
    <xf numFmtId="168" fontId="59" fillId="17" borderId="27" xfId="0" applyNumberFormat="1" applyFont="1" applyFill="1" applyBorder="1" applyAlignment="1" applyProtection="1">
      <alignment horizontal="center" vertical="center" wrapText="1"/>
      <protection hidden="1"/>
    </xf>
    <xf numFmtId="168" fontId="59" fillId="17" borderId="28" xfId="0" applyNumberFormat="1" applyFont="1" applyFill="1" applyBorder="1" applyAlignment="1" applyProtection="1">
      <alignment horizontal="center" vertical="center" wrapText="1"/>
      <protection hidden="1"/>
    </xf>
    <xf numFmtId="168" fontId="59" fillId="17" borderId="29" xfId="0" applyNumberFormat="1" applyFont="1" applyFill="1" applyBorder="1" applyAlignment="1" applyProtection="1">
      <alignment horizontal="center" vertical="center" wrapText="1"/>
      <protection hidden="1"/>
    </xf>
    <xf numFmtId="3" fontId="59" fillId="17" borderId="76" xfId="0" applyNumberFormat="1" applyFont="1" applyFill="1" applyBorder="1" applyAlignment="1" applyProtection="1">
      <alignment horizontal="center" vertical="center" textRotation="90" wrapText="1"/>
      <protection hidden="1"/>
    </xf>
    <xf numFmtId="3" fontId="59" fillId="17" borderId="161" xfId="0" applyNumberFormat="1" applyFont="1" applyFill="1" applyBorder="1" applyAlignment="1" applyProtection="1">
      <alignment horizontal="left" vertical="center" wrapText="1" indent="1"/>
      <protection hidden="1"/>
    </xf>
    <xf numFmtId="3" fontId="59" fillId="17" borderId="0" xfId="0" applyNumberFormat="1" applyFont="1" applyFill="1" applyBorder="1" applyAlignment="1" applyProtection="1">
      <alignment horizontal="left" vertical="center" wrapText="1" indent="1"/>
      <protection hidden="1"/>
    </xf>
    <xf numFmtId="3" fontId="59" fillId="17" borderId="162" xfId="0" applyNumberFormat="1" applyFont="1" applyFill="1" applyBorder="1" applyAlignment="1" applyProtection="1">
      <alignment horizontal="left" vertical="center" wrapText="1" indent="1"/>
      <protection hidden="1"/>
    </xf>
    <xf numFmtId="3" fontId="59" fillId="17" borderId="163" xfId="0" applyNumberFormat="1" applyFont="1" applyFill="1" applyBorder="1" applyAlignment="1" applyProtection="1">
      <alignment horizontal="left" vertical="center" wrapText="1" indent="1"/>
      <protection hidden="1"/>
    </xf>
    <xf numFmtId="3" fontId="59" fillId="17" borderId="73" xfId="0" applyNumberFormat="1" applyFont="1" applyFill="1" applyBorder="1" applyAlignment="1" applyProtection="1">
      <alignment horizontal="left" vertical="center" wrapText="1" indent="1"/>
      <protection hidden="1"/>
    </xf>
    <xf numFmtId="3" fontId="59" fillId="17" borderId="74" xfId="0" applyNumberFormat="1" applyFont="1" applyFill="1" applyBorder="1" applyAlignment="1" applyProtection="1">
      <alignment horizontal="left" vertical="center" wrapText="1" indent="1"/>
      <protection hidden="1"/>
    </xf>
    <xf numFmtId="168" fontId="59" fillId="17" borderId="76" xfId="0" applyNumberFormat="1" applyFont="1" applyFill="1" applyBorder="1" applyAlignment="1" applyProtection="1">
      <alignment horizontal="center" vertical="center" wrapText="1"/>
      <protection hidden="1"/>
    </xf>
    <xf numFmtId="168" fontId="59" fillId="17" borderId="36" xfId="0" applyNumberFormat="1" applyFont="1" applyFill="1" applyBorder="1" applyAlignment="1" applyProtection="1">
      <alignment horizontal="center" vertical="center" wrapText="1"/>
      <protection hidden="1"/>
    </xf>
    <xf numFmtId="168" fontId="59" fillId="17" borderId="34" xfId="0" applyNumberFormat="1" applyFont="1" applyFill="1" applyBorder="1" applyAlignment="1" applyProtection="1">
      <alignment horizontal="center" vertical="center" wrapText="1"/>
      <protection hidden="1"/>
    </xf>
    <xf numFmtId="168" fontId="59" fillId="17" borderId="35" xfId="0" applyNumberFormat="1" applyFont="1" applyFill="1" applyBorder="1" applyAlignment="1" applyProtection="1">
      <alignment horizontal="center" vertical="center" wrapText="1"/>
      <protection hidden="1"/>
    </xf>
    <xf numFmtId="0" fontId="59" fillId="17" borderId="159" xfId="0" quotePrefix="1" applyFont="1" applyFill="1" applyBorder="1" applyAlignment="1" applyProtection="1">
      <alignment horizontal="center" vertical="center" wrapText="1"/>
      <protection hidden="1"/>
    </xf>
    <xf numFmtId="0" fontId="59" fillId="17" borderId="90" xfId="0" quotePrefix="1" applyFont="1" applyFill="1" applyBorder="1" applyAlignment="1" applyProtection="1">
      <alignment horizontal="center" vertical="center" wrapText="1"/>
      <protection hidden="1"/>
    </xf>
    <xf numFmtId="0" fontId="59" fillId="17" borderId="160" xfId="0" quotePrefix="1" applyFont="1" applyFill="1" applyBorder="1" applyAlignment="1" applyProtection="1">
      <alignment horizontal="center" vertical="center" wrapText="1"/>
      <protection hidden="1"/>
    </xf>
    <xf numFmtId="0" fontId="59" fillId="17" borderId="161" xfId="0" quotePrefix="1" applyFont="1" applyFill="1" applyBorder="1" applyAlignment="1" applyProtection="1">
      <alignment horizontal="center" vertical="center" wrapText="1"/>
      <protection hidden="1"/>
    </xf>
    <xf numFmtId="0" fontId="59" fillId="17" borderId="162" xfId="0" quotePrefix="1" applyFont="1" applyFill="1" applyBorder="1" applyAlignment="1" applyProtection="1">
      <alignment horizontal="center" vertical="center" wrapText="1"/>
      <protection hidden="1"/>
    </xf>
    <xf numFmtId="0" fontId="59" fillId="17" borderId="163" xfId="0" quotePrefix="1" applyFont="1" applyFill="1" applyBorder="1" applyAlignment="1" applyProtection="1">
      <alignment horizontal="center" vertical="center" wrapText="1"/>
      <protection hidden="1"/>
    </xf>
    <xf numFmtId="0" fontId="59" fillId="17" borderId="73" xfId="0" quotePrefix="1" applyFont="1" applyFill="1" applyBorder="1" applyAlignment="1" applyProtection="1">
      <alignment horizontal="center" vertical="center" wrapText="1"/>
      <protection hidden="1"/>
    </xf>
    <xf numFmtId="0" fontId="59" fillId="17" borderId="74" xfId="0" quotePrefix="1" applyFont="1" applyFill="1" applyBorder="1" applyAlignment="1" applyProtection="1">
      <alignment horizontal="center" vertical="center" wrapText="1"/>
      <protection hidden="1"/>
    </xf>
    <xf numFmtId="0" fontId="89" fillId="17" borderId="87" xfId="0" quotePrefix="1" applyFont="1" applyFill="1" applyBorder="1" applyAlignment="1" applyProtection="1">
      <alignment horizontal="center" vertical="center" wrapText="1"/>
      <protection hidden="1"/>
    </xf>
    <xf numFmtId="0" fontId="89" fillId="17" borderId="77" xfId="0" quotePrefix="1" applyFont="1" applyFill="1" applyBorder="1" applyAlignment="1" applyProtection="1">
      <alignment horizontal="center" vertical="center" wrapText="1"/>
      <protection hidden="1"/>
    </xf>
    <xf numFmtId="0" fontId="89" fillId="17" borderId="78" xfId="0" quotePrefix="1" applyFont="1" applyFill="1" applyBorder="1" applyAlignment="1" applyProtection="1">
      <alignment horizontal="center" vertical="center" wrapText="1"/>
      <protection hidden="1"/>
    </xf>
    <xf numFmtId="0" fontId="59" fillId="17" borderId="87" xfId="0" applyFont="1" applyFill="1" applyBorder="1" applyAlignment="1" applyProtection="1">
      <alignment horizontal="center" vertical="center" wrapText="1"/>
      <protection hidden="1"/>
    </xf>
    <xf numFmtId="0" fontId="59" fillId="17" borderId="77" xfId="0" applyFont="1" applyFill="1" applyBorder="1" applyAlignment="1" applyProtection="1">
      <alignment horizontal="center" vertical="center" wrapText="1"/>
      <protection hidden="1"/>
    </xf>
    <xf numFmtId="0" fontId="59" fillId="17" borderId="78" xfId="0" applyFont="1" applyFill="1" applyBorder="1" applyAlignment="1" applyProtection="1">
      <alignment horizontal="center" vertical="center" wrapText="1"/>
      <protection hidden="1"/>
    </xf>
    <xf numFmtId="0" fontId="59" fillId="17" borderId="156" xfId="0" quotePrefix="1" applyFont="1" applyFill="1" applyBorder="1" applyAlignment="1" applyProtection="1">
      <alignment horizontal="center" vertical="center" wrapText="1"/>
      <protection hidden="1"/>
    </xf>
    <xf numFmtId="0" fontId="59" fillId="17" borderId="157" xfId="0" quotePrefix="1" applyFont="1" applyFill="1" applyBorder="1" applyAlignment="1" applyProtection="1">
      <alignment horizontal="center" vertical="center" wrapText="1"/>
      <protection hidden="1"/>
    </xf>
    <xf numFmtId="0" fontId="59" fillId="17" borderId="158" xfId="0" quotePrefix="1" applyFont="1" applyFill="1" applyBorder="1" applyAlignment="1" applyProtection="1">
      <alignment horizontal="center" vertical="center" wrapText="1"/>
      <protection hidden="1"/>
    </xf>
    <xf numFmtId="0" fontId="75" fillId="17" borderId="45" xfId="0" quotePrefix="1" applyFont="1" applyFill="1" applyBorder="1" applyAlignment="1" applyProtection="1">
      <alignment horizontal="center" vertical="center" wrapText="1"/>
    </xf>
    <xf numFmtId="0" fontId="75" fillId="17" borderId="23" xfId="0" quotePrefix="1" applyFont="1" applyFill="1" applyBorder="1" applyAlignment="1" applyProtection="1">
      <alignment horizontal="center" vertical="center" wrapText="1"/>
    </xf>
    <xf numFmtId="0" fontId="68" fillId="17" borderId="51" xfId="0" applyFont="1" applyFill="1" applyBorder="1" applyAlignment="1" applyProtection="1">
      <alignment horizontal="center" vertical="center" wrapText="1"/>
    </xf>
    <xf numFmtId="0" fontId="68" fillId="17" borderId="54" xfId="0" applyFont="1" applyFill="1" applyBorder="1" applyAlignment="1" applyProtection="1">
      <alignment horizontal="center" vertical="center" wrapText="1"/>
    </xf>
    <xf numFmtId="0" fontId="68" fillId="17" borderId="56" xfId="0" applyFont="1" applyFill="1" applyBorder="1" applyAlignment="1" applyProtection="1">
      <alignment horizontal="center" vertical="center" wrapText="1"/>
    </xf>
    <xf numFmtId="3" fontId="59" fillId="17" borderId="61" xfId="0" applyNumberFormat="1" applyFont="1" applyFill="1" applyBorder="1" applyAlignment="1" applyProtection="1">
      <alignment horizontal="center" vertical="center" wrapText="1"/>
    </xf>
    <xf numFmtId="0" fontId="59" fillId="17" borderId="61" xfId="0" quotePrefix="1" applyFont="1" applyFill="1" applyBorder="1" applyAlignment="1" applyProtection="1">
      <alignment horizontal="left" vertical="center"/>
    </xf>
    <xf numFmtId="0" fontId="59" fillId="17" borderId="51" xfId="0" quotePrefix="1" applyFont="1" applyFill="1" applyBorder="1" applyAlignment="1" applyProtection="1">
      <alignment horizontal="left" vertical="center"/>
    </xf>
    <xf numFmtId="0" fontId="59" fillId="17" borderId="54" xfId="0" quotePrefix="1" applyFont="1" applyFill="1" applyBorder="1" applyAlignment="1" applyProtection="1">
      <alignment horizontal="left" vertical="center"/>
    </xf>
    <xf numFmtId="0" fontId="59" fillId="17" borderId="56" xfId="0" quotePrefix="1" applyFont="1" applyFill="1" applyBorder="1" applyAlignment="1" applyProtection="1">
      <alignment horizontal="left" vertical="center"/>
    </xf>
    <xf numFmtId="0" fontId="68" fillId="17" borderId="51" xfId="0" quotePrefix="1" applyFont="1" applyFill="1" applyBorder="1" applyAlignment="1" applyProtection="1">
      <alignment horizontal="center" vertical="center" wrapText="1"/>
    </xf>
    <xf numFmtId="0" fontId="68" fillId="17" borderId="54" xfId="0" quotePrefix="1" applyFont="1" applyFill="1" applyBorder="1" applyAlignment="1" applyProtection="1">
      <alignment horizontal="center" vertical="center" wrapText="1"/>
    </xf>
    <xf numFmtId="0" fontId="68" fillId="17" borderId="56" xfId="0" quotePrefix="1" applyFont="1" applyFill="1" applyBorder="1" applyAlignment="1" applyProtection="1">
      <alignment horizontal="center" vertical="center" wrapText="1"/>
    </xf>
    <xf numFmtId="3" fontId="70" fillId="17" borderId="61" xfId="0" quotePrefix="1" applyNumberFormat="1" applyFont="1" applyFill="1" applyBorder="1" applyAlignment="1" applyProtection="1">
      <alignment horizontal="center" vertical="center" wrapText="1"/>
    </xf>
    <xf numFmtId="0" fontId="70" fillId="17" borderId="61" xfId="0" quotePrefix="1" applyFont="1" applyFill="1" applyBorder="1" applyAlignment="1" applyProtection="1">
      <alignment horizontal="center" vertical="center" wrapText="1"/>
    </xf>
    <xf numFmtId="3" fontId="59" fillId="17" borderId="51" xfId="0" applyNumberFormat="1" applyFont="1" applyFill="1" applyBorder="1" applyAlignment="1" applyProtection="1">
      <alignment horizontal="center" vertical="center" wrapText="1"/>
    </xf>
    <xf numFmtId="3" fontId="59" fillId="17" borderId="54" xfId="0" applyNumberFormat="1" applyFont="1" applyFill="1" applyBorder="1" applyAlignment="1" applyProtection="1">
      <alignment horizontal="center" vertical="center" wrapText="1"/>
    </xf>
    <xf numFmtId="3" fontId="59" fillId="17" borderId="56" xfId="0" applyNumberFormat="1" applyFont="1" applyFill="1" applyBorder="1" applyAlignment="1" applyProtection="1">
      <alignment horizontal="center" vertical="center" wrapText="1"/>
    </xf>
    <xf numFmtId="0" fontId="70" fillId="17" borderId="61" xfId="0" applyFont="1" applyFill="1" applyBorder="1" applyAlignment="1" applyProtection="1">
      <alignment horizontal="left" vertical="center" wrapText="1" indent="1"/>
    </xf>
    <xf numFmtId="3" fontId="70" fillId="17" borderId="61" xfId="0" applyNumberFormat="1" applyFont="1" applyFill="1" applyBorder="1" applyAlignment="1" applyProtection="1">
      <alignment horizontal="center" vertical="center" wrapText="1"/>
    </xf>
    <xf numFmtId="0" fontId="59" fillId="17" borderId="61" xfId="0" quotePrefix="1" applyFont="1" applyFill="1" applyBorder="1" applyAlignment="1" applyProtection="1">
      <alignment horizontal="center" vertical="center"/>
    </xf>
    <xf numFmtId="0" fontId="70" fillId="17" borderId="61" xfId="0" quotePrefix="1" applyFont="1" applyFill="1" applyBorder="1" applyAlignment="1" applyProtection="1">
      <alignment horizontal="center" vertical="center"/>
    </xf>
    <xf numFmtId="1" fontId="77" fillId="17" borderId="61" xfId="0" quotePrefix="1" applyNumberFormat="1" applyFont="1" applyFill="1" applyBorder="1" applyAlignment="1" applyProtection="1">
      <alignment horizontal="center" vertical="center" wrapText="1"/>
      <protection hidden="1"/>
    </xf>
    <xf numFmtId="0" fontId="68" fillId="17" borderId="0" xfId="0" applyFont="1" applyFill="1" applyBorder="1" applyAlignment="1" applyProtection="1">
      <alignment horizontal="center" vertical="center" wrapText="1"/>
      <protection hidden="1"/>
    </xf>
    <xf numFmtId="0" fontId="59" fillId="17" borderId="0" xfId="0" quotePrefix="1" applyFont="1" applyFill="1" applyBorder="1" applyAlignment="1" applyProtection="1">
      <alignment horizontal="left" vertical="top" wrapText="1" indent="1"/>
      <protection hidden="1"/>
    </xf>
    <xf numFmtId="0" fontId="59" fillId="17" borderId="0" xfId="0" applyFont="1" applyFill="1" applyBorder="1" applyAlignment="1" applyProtection="1">
      <alignment horizontal="center" vertical="center" wrapText="1"/>
      <protection hidden="1"/>
    </xf>
    <xf numFmtId="9" fontId="59" fillId="17" borderId="22" xfId="0" applyNumberFormat="1" applyFont="1" applyFill="1" applyBorder="1" applyAlignment="1" applyProtection="1">
      <alignment horizontal="center" vertical="center" wrapText="1"/>
      <protection hidden="1"/>
    </xf>
    <xf numFmtId="9" fontId="59" fillId="17" borderId="19" xfId="0" applyNumberFormat="1" applyFont="1" applyFill="1" applyBorder="1" applyAlignment="1" applyProtection="1">
      <alignment horizontal="center" vertical="center" wrapText="1"/>
      <protection hidden="1"/>
    </xf>
    <xf numFmtId="1" fontId="77" fillId="17" borderId="51" xfId="0" quotePrefix="1" applyNumberFormat="1" applyFont="1" applyFill="1" applyBorder="1" applyAlignment="1" applyProtection="1">
      <alignment horizontal="center" vertical="center" wrapText="1"/>
      <protection hidden="1"/>
    </xf>
    <xf numFmtId="1" fontId="77" fillId="17" borderId="56" xfId="0" quotePrefix="1" applyNumberFormat="1" applyFont="1" applyFill="1" applyBorder="1" applyAlignment="1" applyProtection="1">
      <alignment horizontal="center" vertical="center" wrapText="1"/>
      <protection hidden="1"/>
    </xf>
    <xf numFmtId="0" fontId="89" fillId="17" borderId="61" xfId="0" applyFont="1" applyFill="1" applyBorder="1" applyAlignment="1" applyProtection="1">
      <alignment horizontal="center" vertical="center" wrapText="1"/>
      <protection hidden="1"/>
    </xf>
    <xf numFmtId="0" fontId="75" fillId="17" borderId="0" xfId="0" applyFont="1" applyFill="1" applyBorder="1" applyAlignment="1" applyProtection="1">
      <alignment horizontal="center" vertical="center" wrapText="1"/>
      <protection hidden="1"/>
    </xf>
    <xf numFmtId="0" fontId="76" fillId="17" borderId="61" xfId="0" quotePrefix="1" applyFont="1" applyFill="1" applyBorder="1" applyAlignment="1" applyProtection="1">
      <alignment horizontal="center" vertical="center" wrapText="1"/>
      <protection hidden="1"/>
    </xf>
    <xf numFmtId="1" fontId="76" fillId="17" borderId="61" xfId="0" quotePrefix="1" applyNumberFormat="1" applyFont="1" applyFill="1" applyBorder="1" applyAlignment="1" applyProtection="1">
      <alignment horizontal="center" vertical="center" wrapText="1"/>
      <protection hidden="1"/>
    </xf>
    <xf numFmtId="0" fontId="70" fillId="17" borderId="61" xfId="0" applyFont="1" applyFill="1" applyBorder="1" applyAlignment="1" applyProtection="1">
      <alignment horizontal="center" vertical="center" wrapText="1"/>
      <protection hidden="1"/>
    </xf>
    <xf numFmtId="0" fontId="77" fillId="17" borderId="46" xfId="0" quotePrefix="1" applyFont="1" applyFill="1" applyBorder="1" applyAlignment="1" applyProtection="1">
      <alignment horizontal="center" vertical="center" wrapText="1"/>
      <protection hidden="1"/>
    </xf>
    <xf numFmtId="0" fontId="77" fillId="17" borderId="24" xfId="0" quotePrefix="1" applyFont="1" applyFill="1" applyBorder="1" applyAlignment="1" applyProtection="1">
      <alignment horizontal="center" vertical="center" wrapText="1"/>
      <protection hidden="1"/>
    </xf>
    <xf numFmtId="9" fontId="59" fillId="17" borderId="61" xfId="0" applyNumberFormat="1" applyFont="1" applyFill="1" applyBorder="1" applyAlignment="1" applyProtection="1">
      <alignment horizontal="center" vertical="center" wrapText="1"/>
      <protection hidden="1"/>
    </xf>
    <xf numFmtId="9" fontId="59" fillId="17" borderId="51" xfId="0" applyNumberFormat="1" applyFont="1" applyFill="1" applyBorder="1" applyAlignment="1" applyProtection="1">
      <alignment horizontal="center" vertical="center" wrapText="1"/>
      <protection hidden="1"/>
    </xf>
    <xf numFmtId="9" fontId="59" fillId="17" borderId="56" xfId="0" applyNumberFormat="1" applyFont="1" applyFill="1" applyBorder="1" applyAlignment="1" applyProtection="1">
      <alignment horizontal="center" vertical="center" wrapText="1"/>
      <protection hidden="1"/>
    </xf>
    <xf numFmtId="9" fontId="59" fillId="17" borderId="53" xfId="0" applyNumberFormat="1" applyFont="1" applyFill="1" applyBorder="1" applyAlignment="1" applyProtection="1">
      <alignment horizontal="center" vertical="center" wrapText="1"/>
      <protection hidden="1"/>
    </xf>
    <xf numFmtId="9" fontId="59" fillId="17" borderId="109" xfId="0" applyNumberFormat="1" applyFont="1" applyFill="1" applyBorder="1" applyAlignment="1" applyProtection="1">
      <alignment horizontal="center" vertical="center" wrapText="1"/>
      <protection hidden="1"/>
    </xf>
    <xf numFmtId="9" fontId="59" fillId="17" borderId="52" xfId="0" applyNumberFormat="1" applyFont="1" applyFill="1" applyBorder="1" applyAlignment="1" applyProtection="1">
      <alignment horizontal="center" vertical="center" wrapText="1"/>
      <protection hidden="1"/>
    </xf>
    <xf numFmtId="9" fontId="59" fillId="17" borderId="58" xfId="0" applyNumberFormat="1" applyFont="1" applyFill="1" applyBorder="1" applyAlignment="1" applyProtection="1">
      <alignment horizontal="center" vertical="center" wrapText="1"/>
      <protection hidden="1"/>
    </xf>
    <xf numFmtId="0" fontId="90" fillId="0" borderId="0" xfId="0" applyFont="1" applyFill="1" applyBorder="1" applyAlignment="1">
      <alignment horizontal="center" vertical="center"/>
    </xf>
    <xf numFmtId="0" fontId="2"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5" fillId="0" borderId="48" xfId="0" applyFont="1" applyBorder="1" applyAlignment="1">
      <alignment horizontal="center"/>
    </xf>
    <xf numFmtId="0" fontId="15" fillId="0" borderId="49" xfId="0" applyFont="1" applyBorder="1" applyAlignment="1">
      <alignment horizontal="center"/>
    </xf>
    <xf numFmtId="0" fontId="15" fillId="0" borderId="17" xfId="0" applyFont="1" applyBorder="1" applyAlignment="1">
      <alignment horizont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6" fillId="5" borderId="5" xfId="0" applyFont="1" applyFill="1" applyBorder="1" applyAlignment="1">
      <alignment horizontal="center"/>
    </xf>
    <xf numFmtId="0" fontId="16" fillId="0" borderId="5" xfId="0" applyFont="1" applyFill="1" applyBorder="1" applyAlignment="1">
      <alignment horizontal="left" vertical="center" wrapText="1"/>
    </xf>
    <xf numFmtId="0" fontId="16" fillId="6" borderId="48"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17" xfId="0" applyFont="1" applyFill="1" applyBorder="1" applyAlignment="1">
      <alignment horizontal="left" vertical="center" wrapText="1"/>
    </xf>
    <xf numFmtId="169" fontId="2" fillId="0" borderId="48" xfId="4" applyNumberFormat="1" applyFont="1" applyFill="1" applyBorder="1" applyAlignment="1" applyProtection="1">
      <alignment horizontal="center"/>
    </xf>
    <xf numFmtId="169" fontId="2" fillId="0" borderId="49" xfId="4" applyNumberFormat="1" applyFont="1" applyFill="1" applyBorder="1" applyAlignment="1" applyProtection="1">
      <alignment horizontal="center"/>
    </xf>
    <xf numFmtId="169" fontId="2" fillId="0" borderId="17" xfId="4" applyNumberFormat="1" applyFont="1" applyFill="1" applyBorder="1" applyAlignment="1" applyProtection="1">
      <alignment horizontal="center"/>
    </xf>
    <xf numFmtId="0" fontId="11" fillId="2" borderId="5" xfId="0" applyFont="1" applyFill="1" applyBorder="1" applyAlignment="1">
      <alignment horizontal="center" vertical="center"/>
    </xf>
    <xf numFmtId="0" fontId="18" fillId="0" borderId="5" xfId="0" applyFont="1" applyBorder="1" applyAlignment="1">
      <alignment horizontal="left" vertical="center" wrapText="1"/>
    </xf>
    <xf numFmtId="0" fontId="17" fillId="0" borderId="10" xfId="0" applyFont="1" applyBorder="1" applyAlignment="1">
      <alignment horizontal="left" vertical="center"/>
    </xf>
    <xf numFmtId="0" fontId="16" fillId="4"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xf>
    <xf numFmtId="0" fontId="15" fillId="0" borderId="5" xfId="0" applyFont="1" applyBorder="1" applyAlignment="1">
      <alignment horizontal="left" vertical="center" wrapText="1"/>
    </xf>
    <xf numFmtId="0" fontId="2" fillId="0" borderId="5" xfId="0" applyFont="1" applyFill="1" applyBorder="1" applyAlignment="1" applyProtection="1">
      <alignment vertical="center" wrapText="1"/>
    </xf>
    <xf numFmtId="0" fontId="17" fillId="4" borderId="10" xfId="0" applyFont="1" applyFill="1" applyBorder="1" applyAlignment="1">
      <alignment horizontal="left" vertical="center" wrapText="1"/>
    </xf>
    <xf numFmtId="0" fontId="17" fillId="0" borderId="10" xfId="0" applyFont="1" applyBorder="1" applyAlignment="1">
      <alignment horizontal="left" vertical="center" wrapText="1"/>
    </xf>
    <xf numFmtId="0" fontId="16" fillId="2" borderId="5" xfId="0" applyFont="1" applyFill="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4" fillId="4" borderId="5" xfId="0" applyFont="1" applyFill="1" applyBorder="1" applyAlignment="1">
      <alignment horizontal="left" vertical="center" wrapText="1"/>
    </xf>
    <xf numFmtId="0" fontId="15" fillId="4" borderId="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6" fillId="4" borderId="48" xfId="0" applyFont="1" applyFill="1" applyBorder="1" applyAlignment="1">
      <alignment horizontal="left" vertical="center" wrapText="1"/>
    </xf>
    <xf numFmtId="0" fontId="16" fillId="4" borderId="49"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2" fillId="2" borderId="5" xfId="0" applyFont="1" applyFill="1" applyBorder="1" applyAlignment="1">
      <alignment horizontal="left" vertical="center"/>
    </xf>
    <xf numFmtId="0" fontId="5" fillId="0" borderId="0" xfId="0" applyFont="1" applyAlignment="1">
      <alignment horizontal="center" vertical="center"/>
    </xf>
    <xf numFmtId="0" fontId="9" fillId="0" borderId="0" xfId="0" applyFont="1" applyAlignment="1">
      <alignment horizontal="right" vertical="center"/>
    </xf>
    <xf numFmtId="0" fontId="9" fillId="0" borderId="47" xfId="0" applyFont="1" applyBorder="1" applyAlignment="1">
      <alignment horizontal="right" vertical="center"/>
    </xf>
    <xf numFmtId="0" fontId="49" fillId="0" borderId="5" xfId="0" applyFont="1" applyBorder="1" applyAlignment="1">
      <alignment horizontal="center" vertical="center"/>
    </xf>
    <xf numFmtId="0" fontId="51" fillId="0" borderId="0" xfId="0" applyFont="1" applyAlignment="1">
      <alignment horizontal="left" vertical="center" wrapText="1"/>
    </xf>
    <xf numFmtId="0" fontId="50" fillId="0" borderId="2"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0" xfId="0" applyFont="1" applyAlignment="1">
      <alignment horizontal="left" vertical="center" wrapText="1"/>
    </xf>
  </cellXfs>
  <cellStyles count="5">
    <cellStyle name="Hiperlink" xfId="1" builtinId="8"/>
    <cellStyle name="Moeda" xfId="2" builtinId="4"/>
    <cellStyle name="Normal" xfId="0" builtinId="0"/>
    <cellStyle name="Porcentagem" xfId="3" builtinId="5"/>
    <cellStyle name="Vírgula" xfId="4"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17.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6" Type="http://schemas.openxmlformats.org/officeDocument/2006/relationships/image" Target="../media/image20.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5" Type="http://schemas.openxmlformats.org/officeDocument/2006/relationships/image" Target="../media/image1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65661" name="Imagem 4">
          <a:extLst>
            <a:ext uri="{FF2B5EF4-FFF2-40B4-BE49-F238E27FC236}">
              <a16:creationId xmlns:a16="http://schemas.microsoft.com/office/drawing/2014/main" id="{00000000-0008-0000-0000-00007D0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400050"/>
          <a:ext cx="1390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257175</xdr:colOff>
      <xdr:row>1</xdr:row>
      <xdr:rowOff>161925</xdr:rowOff>
    </xdr:from>
    <xdr:to>
      <xdr:col>27</xdr:col>
      <xdr:colOff>323850</xdr:colOff>
      <xdr:row>1</xdr:row>
      <xdr:rowOff>561975</xdr:rowOff>
    </xdr:to>
    <xdr:pic>
      <xdr:nvPicPr>
        <xdr:cNvPr id="65662" name="Imagem 7" descr="Descrição: Resultado de imagem para logo conass">
          <a:extLst>
            <a:ext uri="{FF2B5EF4-FFF2-40B4-BE49-F238E27FC236}">
              <a16:creationId xmlns:a16="http://schemas.microsoft.com/office/drawing/2014/main" id="{00000000-0008-0000-0000-00007E0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0375" y="361950"/>
          <a:ext cx="14097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65663" name="Imagem 21" descr="Descrição: Descrição: C:\Users\luciano.hammes\Documents\HMV\# RESPONSABILIDADE SOCIAL\Comunicacao\Logotipos\Logo PROADI-SUS (slogan).png">
          <a:extLst>
            <a:ext uri="{FF2B5EF4-FFF2-40B4-BE49-F238E27FC236}">
              <a16:creationId xmlns:a16="http://schemas.microsoft.com/office/drawing/2014/main" id="{00000000-0008-0000-0000-00007F0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4925" y="41910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52916</xdr:colOff>
      <xdr:row>1</xdr:row>
      <xdr:rowOff>116417</xdr:rowOff>
    </xdr:from>
    <xdr:to>
      <xdr:col>13</xdr:col>
      <xdr:colOff>388619</xdr:colOff>
      <xdr:row>1</xdr:row>
      <xdr:rowOff>642197</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26416" y="317500"/>
          <a:ext cx="1912620" cy="525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1</xdr:row>
      <xdr:rowOff>247650</xdr:rowOff>
    </xdr:from>
    <xdr:to>
      <xdr:col>25</xdr:col>
      <xdr:colOff>19050</xdr:colOff>
      <xdr:row>1</xdr:row>
      <xdr:rowOff>619125</xdr:rowOff>
    </xdr:to>
    <xdr:pic>
      <xdr:nvPicPr>
        <xdr:cNvPr id="17061" name="Imagem 21" descr="Descrição: Descrição: C:\Users\luciano.hammes\Documents\HMV\# RESPONSABILIDADE SOCIAL\Comunicacao\Logotipos\Logo PROADI-SUS (slogan).png">
          <a:extLst>
            <a:ext uri="{FF2B5EF4-FFF2-40B4-BE49-F238E27FC236}">
              <a16:creationId xmlns:a16="http://schemas.microsoft.com/office/drawing/2014/main" id="{00000000-0008-0000-0300-0000A5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71475"/>
          <a:ext cx="135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9525</xdr:colOff>
      <xdr:row>1</xdr:row>
      <xdr:rowOff>247650</xdr:rowOff>
    </xdr:from>
    <xdr:to>
      <xdr:col>68</xdr:col>
      <xdr:colOff>28575</xdr:colOff>
      <xdr:row>1</xdr:row>
      <xdr:rowOff>619125</xdr:rowOff>
    </xdr:to>
    <xdr:pic>
      <xdr:nvPicPr>
        <xdr:cNvPr id="17063" name="Imagem 4">
          <a:extLst>
            <a:ext uri="{FF2B5EF4-FFF2-40B4-BE49-F238E27FC236}">
              <a16:creationId xmlns:a16="http://schemas.microsoft.com/office/drawing/2014/main" id="{00000000-0008-0000-0300-0000A74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7550" y="371475"/>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76</xdr:col>
      <xdr:colOff>57150</xdr:colOff>
      <xdr:row>1</xdr:row>
      <xdr:rowOff>200025</xdr:rowOff>
    </xdr:from>
    <xdr:to>
      <xdr:col>87</xdr:col>
      <xdr:colOff>95250</xdr:colOff>
      <xdr:row>1</xdr:row>
      <xdr:rowOff>600075</xdr:rowOff>
    </xdr:to>
    <xdr:pic>
      <xdr:nvPicPr>
        <xdr:cNvPr id="17064" name="Imagem 7" descr="Descrição: Resultado de imagem para logo conass">
          <a:extLst>
            <a:ext uri="{FF2B5EF4-FFF2-40B4-BE49-F238E27FC236}">
              <a16:creationId xmlns:a16="http://schemas.microsoft.com/office/drawing/2014/main" id="{00000000-0008-0000-0300-0000A84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67850" y="3238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9525</xdr:colOff>
      <xdr:row>1</xdr:row>
      <xdr:rowOff>104775</xdr:rowOff>
    </xdr:from>
    <xdr:to>
      <xdr:col>46</xdr:col>
      <xdr:colOff>64770</xdr:colOff>
      <xdr:row>1</xdr:row>
      <xdr:rowOff>630555</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8100" y="228600"/>
          <a:ext cx="1912620" cy="52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5671" name="Imagem 4">
          <a:extLst>
            <a:ext uri="{FF2B5EF4-FFF2-40B4-BE49-F238E27FC236}">
              <a16:creationId xmlns:a16="http://schemas.microsoft.com/office/drawing/2014/main" id="{00000000-0008-0000-0400-000077D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381000"/>
          <a:ext cx="10287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5672" name="Imagem 7" descr="Descrição: Resultado de imagem para logo conass">
          <a:extLst>
            <a:ext uri="{FF2B5EF4-FFF2-40B4-BE49-F238E27FC236}">
              <a16:creationId xmlns:a16="http://schemas.microsoft.com/office/drawing/2014/main" id="{00000000-0008-0000-0400-000078D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342900"/>
          <a:ext cx="1228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55673" name="Imagem 21" descr="Descrição: Descrição: C:\Users\luciano.hammes\Documents\HMV\# RESPONSABILIDADE SOCIAL\Comunicacao\Logotipos\Logo PROADI-SUS (slogan).png">
          <a:extLst>
            <a:ext uri="{FF2B5EF4-FFF2-40B4-BE49-F238E27FC236}">
              <a16:creationId xmlns:a16="http://schemas.microsoft.com/office/drawing/2014/main" id="{00000000-0008-0000-0400-000079D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 y="400050"/>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57150</xdr:colOff>
      <xdr:row>1</xdr:row>
      <xdr:rowOff>114300</xdr:rowOff>
    </xdr:from>
    <xdr:to>
      <xdr:col>14</xdr:col>
      <xdr:colOff>207645</xdr:colOff>
      <xdr:row>1</xdr:row>
      <xdr:rowOff>640080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81375" y="295275"/>
          <a:ext cx="1912620" cy="525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6690" name="Imagem 4">
          <a:extLst>
            <a:ext uri="{FF2B5EF4-FFF2-40B4-BE49-F238E27FC236}">
              <a16:creationId xmlns:a16="http://schemas.microsoft.com/office/drawing/2014/main" id="{00000000-0008-0000-0500-000072D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81000"/>
          <a:ext cx="9525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6691" name="Imagem 7" descr="Descrição: Resultado de imagem para logo conass">
          <a:extLst>
            <a:ext uri="{FF2B5EF4-FFF2-40B4-BE49-F238E27FC236}">
              <a16:creationId xmlns:a16="http://schemas.microsoft.com/office/drawing/2014/main" id="{00000000-0008-0000-0500-000073D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342900"/>
          <a:ext cx="13716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56692" name="Imagem 21" descr="Descrição: Descrição: C:\Users\luciano.hammes\Documents\HMV\# RESPONSABILIDADE SOCIAL\Comunicacao\Logotipos\Logo PROADI-SUS (slogan).png">
          <a:extLst>
            <a:ext uri="{FF2B5EF4-FFF2-40B4-BE49-F238E27FC236}">
              <a16:creationId xmlns:a16="http://schemas.microsoft.com/office/drawing/2014/main" id="{00000000-0008-0000-0500-000074D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 y="400050"/>
          <a:ext cx="885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247650</xdr:colOff>
      <xdr:row>1</xdr:row>
      <xdr:rowOff>85725</xdr:rowOff>
    </xdr:from>
    <xdr:to>
      <xdr:col>14</xdr:col>
      <xdr:colOff>83820</xdr:colOff>
      <xdr:row>1</xdr:row>
      <xdr:rowOff>611505</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67050" y="266700"/>
          <a:ext cx="1912620" cy="5257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7714" name="Imagem 4">
          <a:extLst>
            <a:ext uri="{FF2B5EF4-FFF2-40B4-BE49-F238E27FC236}">
              <a16:creationId xmlns:a16="http://schemas.microsoft.com/office/drawing/2014/main" id="{00000000-0008-0000-0600-000072E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381000"/>
          <a:ext cx="1219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7715" name="Imagem 7" descr="Descrição: Resultado de imagem para logo conass">
          <a:extLst>
            <a:ext uri="{FF2B5EF4-FFF2-40B4-BE49-F238E27FC236}">
              <a16:creationId xmlns:a16="http://schemas.microsoft.com/office/drawing/2014/main" id="{00000000-0008-0000-0600-000073E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342900"/>
          <a:ext cx="1304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57716" name="Imagem 21" descr="Descrição: Descrição: C:\Users\luciano.hammes\Documents\HMV\# RESPONSABILIDADE SOCIAL\Comunicacao\Logotipos\Logo PROADI-SUS (slogan).png">
          <a:extLst>
            <a:ext uri="{FF2B5EF4-FFF2-40B4-BE49-F238E27FC236}">
              <a16:creationId xmlns:a16="http://schemas.microsoft.com/office/drawing/2014/main" id="{00000000-0008-0000-0600-000074E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4900" y="400050"/>
          <a:ext cx="942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257175</xdr:colOff>
      <xdr:row>1</xdr:row>
      <xdr:rowOff>76200</xdr:rowOff>
    </xdr:from>
    <xdr:to>
      <xdr:col>14</xdr:col>
      <xdr:colOff>45720</xdr:colOff>
      <xdr:row>1</xdr:row>
      <xdr:rowOff>601980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71800" y="257175"/>
          <a:ext cx="1912620" cy="525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8738" name="Imagem 4">
          <a:extLst>
            <a:ext uri="{FF2B5EF4-FFF2-40B4-BE49-F238E27FC236}">
              <a16:creationId xmlns:a16="http://schemas.microsoft.com/office/drawing/2014/main" id="{00000000-0008-0000-0700-000072E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381000"/>
          <a:ext cx="1219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8739" name="Imagem 7" descr="Descrição: Resultado de imagem para logo conass">
          <a:extLst>
            <a:ext uri="{FF2B5EF4-FFF2-40B4-BE49-F238E27FC236}">
              <a16:creationId xmlns:a16="http://schemas.microsoft.com/office/drawing/2014/main" id="{00000000-0008-0000-0700-000073E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42900"/>
          <a:ext cx="1304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58740" name="Imagem 21" descr="Descrição: Descrição: C:\Users\luciano.hammes\Documents\HMV\# RESPONSABILIDADE SOCIAL\Comunicacao\Logotipos\Logo PROADI-SUS (slogan).png">
          <a:extLst>
            <a:ext uri="{FF2B5EF4-FFF2-40B4-BE49-F238E27FC236}">
              <a16:creationId xmlns:a16="http://schemas.microsoft.com/office/drawing/2014/main" id="{00000000-0008-0000-0700-000074E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3475" y="400050"/>
          <a:ext cx="923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1</xdr:row>
      <xdr:rowOff>114300</xdr:rowOff>
    </xdr:from>
    <xdr:to>
      <xdr:col>14</xdr:col>
      <xdr:colOff>36195</xdr:colOff>
      <xdr:row>1</xdr:row>
      <xdr:rowOff>640080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9900" y="295275"/>
          <a:ext cx="1912620" cy="5257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9762" name="Imagem 4">
          <a:extLst>
            <a:ext uri="{FF2B5EF4-FFF2-40B4-BE49-F238E27FC236}">
              <a16:creationId xmlns:a16="http://schemas.microsoft.com/office/drawing/2014/main" id="{00000000-0008-0000-0800-000072E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381000"/>
          <a:ext cx="1219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9763" name="Imagem 7" descr="Descrição: Resultado de imagem para logo conass">
          <a:extLst>
            <a:ext uri="{FF2B5EF4-FFF2-40B4-BE49-F238E27FC236}">
              <a16:creationId xmlns:a16="http://schemas.microsoft.com/office/drawing/2014/main" id="{00000000-0008-0000-0800-000073E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342900"/>
          <a:ext cx="13239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59764" name="Imagem 21" descr="Descrição: Descrição: C:\Users\luciano.hammes\Documents\HMV\# RESPONSABILIDADE SOCIAL\Comunicacao\Logotipos\Logo PROADI-SUS (slogan).png">
          <a:extLst>
            <a:ext uri="{FF2B5EF4-FFF2-40B4-BE49-F238E27FC236}">
              <a16:creationId xmlns:a16="http://schemas.microsoft.com/office/drawing/2014/main" id="{00000000-0008-0000-0800-000074E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6825" y="400050"/>
          <a:ext cx="1190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1</xdr:row>
      <xdr:rowOff>76200</xdr:rowOff>
    </xdr:from>
    <xdr:to>
      <xdr:col>13</xdr:col>
      <xdr:colOff>64770</xdr:colOff>
      <xdr:row>1</xdr:row>
      <xdr:rowOff>601980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28975" y="257175"/>
          <a:ext cx="1912620" cy="5257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60786" name="Imagem 4">
          <a:extLst>
            <a:ext uri="{FF2B5EF4-FFF2-40B4-BE49-F238E27FC236}">
              <a16:creationId xmlns:a16="http://schemas.microsoft.com/office/drawing/2014/main" id="{00000000-0008-0000-0900-000072E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81000"/>
          <a:ext cx="10287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60787" name="Imagem 7" descr="Descrição: Resultado de imagem para logo conass">
          <a:extLst>
            <a:ext uri="{FF2B5EF4-FFF2-40B4-BE49-F238E27FC236}">
              <a16:creationId xmlns:a16="http://schemas.microsoft.com/office/drawing/2014/main" id="{00000000-0008-0000-0900-000073E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342900"/>
          <a:ext cx="1219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60788" name="Imagem 21" descr="Descrição: Descrição: C:\Users\luciano.hammes\Documents\HMV\# RESPONSABILIDADE SOCIAL\Comunicacao\Logotipos\Logo PROADI-SUS (slogan).png">
          <a:extLst>
            <a:ext uri="{FF2B5EF4-FFF2-40B4-BE49-F238E27FC236}">
              <a16:creationId xmlns:a16="http://schemas.microsoft.com/office/drawing/2014/main" id="{00000000-0008-0000-0900-000074E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8725" y="400050"/>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361950</xdr:colOff>
      <xdr:row>1</xdr:row>
      <xdr:rowOff>104775</xdr:rowOff>
    </xdr:from>
    <xdr:to>
      <xdr:col>14</xdr:col>
      <xdr:colOff>121920</xdr:colOff>
      <xdr:row>1</xdr:row>
      <xdr:rowOff>630555</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7550" y="285750"/>
          <a:ext cx="1912620" cy="5257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61810" name="Imagem 4">
          <a:extLst>
            <a:ext uri="{FF2B5EF4-FFF2-40B4-BE49-F238E27FC236}">
              <a16:creationId xmlns:a16="http://schemas.microsoft.com/office/drawing/2014/main" id="{00000000-0008-0000-0A00-000072F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381000"/>
          <a:ext cx="1219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61811" name="Imagem 7" descr="Descrição: Resultado de imagem para logo conass">
          <a:extLst>
            <a:ext uri="{FF2B5EF4-FFF2-40B4-BE49-F238E27FC236}">
              <a16:creationId xmlns:a16="http://schemas.microsoft.com/office/drawing/2014/main" id="{00000000-0008-0000-0A00-000073F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3025" y="342900"/>
          <a:ext cx="1304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114300</xdr:colOff>
      <xdr:row>1</xdr:row>
      <xdr:rowOff>590550</xdr:rowOff>
    </xdr:to>
    <xdr:pic>
      <xdr:nvPicPr>
        <xdr:cNvPr id="61812" name="Imagem 21" descr="Descrição: Descrição: C:\Users\luciano.hammes\Documents\HMV\# RESPONSABILIDADE SOCIAL\Comunicacao\Logotipos\Logo PROADI-SUS (slogan).png">
          <a:extLst>
            <a:ext uri="{FF2B5EF4-FFF2-40B4-BE49-F238E27FC236}">
              <a16:creationId xmlns:a16="http://schemas.microsoft.com/office/drawing/2014/main" id="{00000000-0008-0000-0A00-000074F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0125" y="400050"/>
          <a:ext cx="10763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1</xdr:row>
      <xdr:rowOff>66675</xdr:rowOff>
    </xdr:from>
    <xdr:to>
      <xdr:col>13</xdr:col>
      <xdr:colOff>321945</xdr:colOff>
      <xdr:row>1</xdr:row>
      <xdr:rowOff>592455</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38450" y="247650"/>
          <a:ext cx="1912620" cy="5257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171450</xdr:colOff>
      <xdr:row>1</xdr:row>
      <xdr:rowOff>200025</xdr:rowOff>
    </xdr:from>
    <xdr:to>
      <xdr:col>20</xdr:col>
      <xdr:colOff>219075</xdr:colOff>
      <xdr:row>1</xdr:row>
      <xdr:rowOff>571500</xdr:rowOff>
    </xdr:to>
    <xdr:pic>
      <xdr:nvPicPr>
        <xdr:cNvPr id="54722" name="Imagem 4">
          <a:extLst>
            <a:ext uri="{FF2B5EF4-FFF2-40B4-BE49-F238E27FC236}">
              <a16:creationId xmlns:a16="http://schemas.microsoft.com/office/drawing/2014/main" id="{00000000-0008-0000-0B00-0000C2D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81000"/>
          <a:ext cx="9906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419100</xdr:colOff>
      <xdr:row>1</xdr:row>
      <xdr:rowOff>161925</xdr:rowOff>
    </xdr:from>
    <xdr:to>
      <xdr:col>28</xdr:col>
      <xdr:colOff>133350</xdr:colOff>
      <xdr:row>1</xdr:row>
      <xdr:rowOff>561975</xdr:rowOff>
    </xdr:to>
    <xdr:pic>
      <xdr:nvPicPr>
        <xdr:cNvPr id="54723" name="Imagem 7" descr="Descrição: Resultado de imagem para logo conass">
          <a:extLst>
            <a:ext uri="{FF2B5EF4-FFF2-40B4-BE49-F238E27FC236}">
              <a16:creationId xmlns:a16="http://schemas.microsoft.com/office/drawing/2014/main" id="{00000000-0008-0000-0B00-0000C3D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342900"/>
          <a:ext cx="1304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1</xdr:row>
      <xdr:rowOff>219075</xdr:rowOff>
    </xdr:from>
    <xdr:to>
      <xdr:col>6</xdr:col>
      <xdr:colOff>400050</xdr:colOff>
      <xdr:row>1</xdr:row>
      <xdr:rowOff>590550</xdr:rowOff>
    </xdr:to>
    <xdr:pic>
      <xdr:nvPicPr>
        <xdr:cNvPr id="54724" name="Imagem 21" descr="Descrição: Descrição: C:\Users\luciano.hammes\Documents\HMV\# RESPONSABILIDADE SOCIAL\Comunicacao\Logotipos\Logo PROADI-SUS (slogan).png">
          <a:extLst>
            <a:ext uri="{FF2B5EF4-FFF2-40B4-BE49-F238E27FC236}">
              <a16:creationId xmlns:a16="http://schemas.microsoft.com/office/drawing/2014/main" id="{00000000-0008-0000-0B00-0000C4D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400050"/>
          <a:ext cx="1247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43295</xdr:colOff>
      <xdr:row>1</xdr:row>
      <xdr:rowOff>112568</xdr:rowOff>
    </xdr:from>
    <xdr:to>
      <xdr:col>14</xdr:col>
      <xdr:colOff>310688</xdr:colOff>
      <xdr:row>1</xdr:row>
      <xdr:rowOff>638348</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90454" y="294409"/>
          <a:ext cx="1912620" cy="5257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28575</xdr:colOff>
      <xdr:row>1</xdr:row>
      <xdr:rowOff>247650</xdr:rowOff>
    </xdr:from>
    <xdr:to>
      <xdr:col>25</xdr:col>
      <xdr:colOff>19050</xdr:colOff>
      <xdr:row>1</xdr:row>
      <xdr:rowOff>619125</xdr:rowOff>
    </xdr:to>
    <xdr:pic>
      <xdr:nvPicPr>
        <xdr:cNvPr id="67704" name="Imagem 21" descr="Descrição: Descrição: C:\Users\luciano.hammes\Documents\HMV\# RESPONSABILIDADE SOCIAL\Comunicacao\Logotipos\Logo PROADI-SUS (slogan).png">
          <a:extLst>
            <a:ext uri="{FF2B5EF4-FFF2-40B4-BE49-F238E27FC236}">
              <a16:creationId xmlns:a16="http://schemas.microsoft.com/office/drawing/2014/main" id="{00000000-0008-0000-0C00-000078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95300"/>
          <a:ext cx="135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9525</xdr:colOff>
      <xdr:row>1</xdr:row>
      <xdr:rowOff>247650</xdr:rowOff>
    </xdr:from>
    <xdr:to>
      <xdr:col>68</xdr:col>
      <xdr:colOff>28575</xdr:colOff>
      <xdr:row>1</xdr:row>
      <xdr:rowOff>619125</xdr:rowOff>
    </xdr:to>
    <xdr:pic>
      <xdr:nvPicPr>
        <xdr:cNvPr id="67706" name="Imagem 4">
          <a:extLst>
            <a:ext uri="{FF2B5EF4-FFF2-40B4-BE49-F238E27FC236}">
              <a16:creationId xmlns:a16="http://schemas.microsoft.com/office/drawing/2014/main" id="{00000000-0008-0000-0C00-00007A0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495300"/>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76</xdr:col>
      <xdr:colOff>57150</xdr:colOff>
      <xdr:row>1</xdr:row>
      <xdr:rowOff>200025</xdr:rowOff>
    </xdr:from>
    <xdr:to>
      <xdr:col>87</xdr:col>
      <xdr:colOff>95250</xdr:colOff>
      <xdr:row>1</xdr:row>
      <xdr:rowOff>600075</xdr:rowOff>
    </xdr:to>
    <xdr:pic>
      <xdr:nvPicPr>
        <xdr:cNvPr id="67707" name="Imagem 7" descr="Descrição: Resultado de imagem para logo conass">
          <a:extLst>
            <a:ext uri="{FF2B5EF4-FFF2-40B4-BE49-F238E27FC236}">
              <a16:creationId xmlns:a16="http://schemas.microsoft.com/office/drawing/2014/main" id="{00000000-0008-0000-0C00-00007B0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44050" y="447675"/>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47625</xdr:colOff>
      <xdr:row>1</xdr:row>
      <xdr:rowOff>133350</xdr:rowOff>
    </xdr:from>
    <xdr:to>
      <xdr:col>47</xdr:col>
      <xdr:colOff>102870</xdr:colOff>
      <xdr:row>1</xdr:row>
      <xdr:rowOff>659130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6225" y="381000"/>
          <a:ext cx="1912620" cy="5257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19050</xdr:colOff>
      <xdr:row>1</xdr:row>
      <xdr:rowOff>238125</xdr:rowOff>
    </xdr:from>
    <xdr:to>
      <xdr:col>19</xdr:col>
      <xdr:colOff>9525</xdr:colOff>
      <xdr:row>1</xdr:row>
      <xdr:rowOff>609600</xdr:rowOff>
    </xdr:to>
    <xdr:pic>
      <xdr:nvPicPr>
        <xdr:cNvPr id="68653" name="Imagem 21" descr="Descrição: Descrição: C:\Users\luciano.hammes\Documents\HMV\# RESPONSABILIDADE SOCIAL\Comunicacao\Logotipos\Logo PROADI-SUS (slogan).png">
          <a:extLst>
            <a:ext uri="{FF2B5EF4-FFF2-40B4-BE49-F238E27FC236}">
              <a16:creationId xmlns:a16="http://schemas.microsoft.com/office/drawing/2014/main" id="{00000000-0008-0000-0D00-00002D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61950"/>
          <a:ext cx="135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38100</xdr:colOff>
      <xdr:row>1</xdr:row>
      <xdr:rowOff>219075</xdr:rowOff>
    </xdr:from>
    <xdr:to>
      <xdr:col>62</xdr:col>
      <xdr:colOff>57150</xdr:colOff>
      <xdr:row>1</xdr:row>
      <xdr:rowOff>590550</xdr:rowOff>
    </xdr:to>
    <xdr:pic>
      <xdr:nvPicPr>
        <xdr:cNvPr id="68655" name="Imagem 4">
          <a:extLst>
            <a:ext uri="{FF2B5EF4-FFF2-40B4-BE49-F238E27FC236}">
              <a16:creationId xmlns:a16="http://schemas.microsoft.com/office/drawing/2014/main" id="{00000000-0008-0000-0D00-00002F0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342900"/>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38100</xdr:colOff>
      <xdr:row>1</xdr:row>
      <xdr:rowOff>190500</xdr:rowOff>
    </xdr:from>
    <xdr:to>
      <xdr:col>81</xdr:col>
      <xdr:colOff>76200</xdr:colOff>
      <xdr:row>1</xdr:row>
      <xdr:rowOff>590550</xdr:rowOff>
    </xdr:to>
    <xdr:pic>
      <xdr:nvPicPr>
        <xdr:cNvPr id="68656" name="Imagem 7" descr="Descrição: Resultado de imagem para logo conass">
          <a:extLst>
            <a:ext uri="{FF2B5EF4-FFF2-40B4-BE49-F238E27FC236}">
              <a16:creationId xmlns:a16="http://schemas.microsoft.com/office/drawing/2014/main" id="{00000000-0008-0000-0D00-0000300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314325"/>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1</xdr:row>
      <xdr:rowOff>95250</xdr:rowOff>
    </xdr:from>
    <xdr:to>
      <xdr:col>40</xdr:col>
      <xdr:colOff>55245</xdr:colOff>
      <xdr:row>1</xdr:row>
      <xdr:rowOff>621030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0425" y="219075"/>
          <a:ext cx="1912620" cy="5257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28575</xdr:colOff>
      <xdr:row>1</xdr:row>
      <xdr:rowOff>247650</xdr:rowOff>
    </xdr:from>
    <xdr:to>
      <xdr:col>22</xdr:col>
      <xdr:colOff>19050</xdr:colOff>
      <xdr:row>1</xdr:row>
      <xdr:rowOff>619125</xdr:rowOff>
    </xdr:to>
    <xdr:pic>
      <xdr:nvPicPr>
        <xdr:cNvPr id="29185" name="Imagem 21" descr="Descrição: Descrição: C:\Users\luciano.hammes\Documents\HMV\# RESPONSABILIDADE SOCIAL\Comunicacao\Logotipos\Logo PROADI-SUS (slogan).png">
          <a:extLst>
            <a:ext uri="{FF2B5EF4-FFF2-40B4-BE49-F238E27FC236}">
              <a16:creationId xmlns:a16="http://schemas.microsoft.com/office/drawing/2014/main" id="{00000000-0008-0000-0E00-0000017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71475"/>
          <a:ext cx="135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9525</xdr:colOff>
      <xdr:row>1</xdr:row>
      <xdr:rowOff>247650</xdr:rowOff>
    </xdr:from>
    <xdr:to>
      <xdr:col>65</xdr:col>
      <xdr:colOff>28575</xdr:colOff>
      <xdr:row>1</xdr:row>
      <xdr:rowOff>619125</xdr:rowOff>
    </xdr:to>
    <xdr:pic>
      <xdr:nvPicPr>
        <xdr:cNvPr id="29187" name="Imagem 4">
          <a:extLst>
            <a:ext uri="{FF2B5EF4-FFF2-40B4-BE49-F238E27FC236}">
              <a16:creationId xmlns:a16="http://schemas.microsoft.com/office/drawing/2014/main" id="{00000000-0008-0000-0E00-0000037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371475"/>
          <a:ext cx="1381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57150</xdr:colOff>
      <xdr:row>1</xdr:row>
      <xdr:rowOff>200025</xdr:rowOff>
    </xdr:from>
    <xdr:to>
      <xdr:col>84</xdr:col>
      <xdr:colOff>95250</xdr:colOff>
      <xdr:row>1</xdr:row>
      <xdr:rowOff>600075</xdr:rowOff>
    </xdr:to>
    <xdr:pic>
      <xdr:nvPicPr>
        <xdr:cNvPr id="29188" name="Imagem 7" descr="Descrição: Resultado de imagem para logo conass">
          <a:extLst>
            <a:ext uri="{FF2B5EF4-FFF2-40B4-BE49-F238E27FC236}">
              <a16:creationId xmlns:a16="http://schemas.microsoft.com/office/drawing/2014/main" id="{00000000-0008-0000-0E00-0000047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72575" y="3238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1</xdr:row>
      <xdr:rowOff>142875</xdr:rowOff>
    </xdr:from>
    <xdr:to>
      <xdr:col>44</xdr:col>
      <xdr:colOff>64770</xdr:colOff>
      <xdr:row>1</xdr:row>
      <xdr:rowOff>668655</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76650" y="266700"/>
          <a:ext cx="1912620" cy="5257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523875</xdr:colOff>
      <xdr:row>1</xdr:row>
      <xdr:rowOff>228600</xdr:rowOff>
    </xdr:from>
    <xdr:to>
      <xdr:col>21</xdr:col>
      <xdr:colOff>352425</xdr:colOff>
      <xdr:row>1</xdr:row>
      <xdr:rowOff>600075</xdr:rowOff>
    </xdr:to>
    <xdr:pic>
      <xdr:nvPicPr>
        <xdr:cNvPr id="27112" name="Imagem 4">
          <a:extLst>
            <a:ext uri="{FF2B5EF4-FFF2-40B4-BE49-F238E27FC236}">
              <a16:creationId xmlns:a16="http://schemas.microsoft.com/office/drawing/2014/main" id="{00000000-0008-0000-0F00-0000E8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352425"/>
          <a:ext cx="1590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266700</xdr:colOff>
      <xdr:row>1</xdr:row>
      <xdr:rowOff>209550</xdr:rowOff>
    </xdr:from>
    <xdr:to>
      <xdr:col>26</xdr:col>
      <xdr:colOff>295275</xdr:colOff>
      <xdr:row>1</xdr:row>
      <xdr:rowOff>609600</xdr:rowOff>
    </xdr:to>
    <xdr:pic>
      <xdr:nvPicPr>
        <xdr:cNvPr id="27113" name="Imagem 7" descr="Descrição: Resultado de imagem para logo conass">
          <a:extLst>
            <a:ext uri="{FF2B5EF4-FFF2-40B4-BE49-F238E27FC236}">
              <a16:creationId xmlns:a16="http://schemas.microsoft.com/office/drawing/2014/main" id="{00000000-0008-0000-0F00-0000E96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333375"/>
          <a:ext cx="1162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xdr:row>
      <xdr:rowOff>257175</xdr:rowOff>
    </xdr:from>
    <xdr:to>
      <xdr:col>9</xdr:col>
      <xdr:colOff>209550</xdr:colOff>
      <xdr:row>1</xdr:row>
      <xdr:rowOff>628650</xdr:rowOff>
    </xdr:to>
    <xdr:pic>
      <xdr:nvPicPr>
        <xdr:cNvPr id="27114" name="Imagem 21" descr="Descrição: Descrição: C:\Users\luciano.hammes\Documents\HMV\# RESPONSABILIDADE SOCIAL\Comunicacao\Logotipos\Logo PROADI-SUS (slogan).png">
          <a:extLst>
            <a:ext uri="{FF2B5EF4-FFF2-40B4-BE49-F238E27FC236}">
              <a16:creationId xmlns:a16="http://schemas.microsoft.com/office/drawing/2014/main" id="{00000000-0008-0000-0F00-0000EA6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8350" y="381000"/>
          <a:ext cx="14573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266700</xdr:colOff>
      <xdr:row>1</xdr:row>
      <xdr:rowOff>95250</xdr:rowOff>
    </xdr:from>
    <xdr:to>
      <xdr:col>15</xdr:col>
      <xdr:colOff>28575</xdr:colOff>
      <xdr:row>1</xdr:row>
      <xdr:rowOff>621030</xdr:rowOff>
    </xdr:to>
    <xdr:pic>
      <xdr:nvPicPr>
        <xdr:cNvPr id="6" name="Imagem 5">
          <a:extLst>
            <a:ext uri="{FF2B5EF4-FFF2-40B4-BE49-F238E27FC236}">
              <a16:creationId xmlns:a16="http://schemas.microsoft.com/office/drawing/2014/main" id="{FD195AFF-DBFB-4797-AF39-C60D9E6D35F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7650" y="219075"/>
          <a:ext cx="1905000" cy="5257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219075</xdr:colOff>
      <xdr:row>7</xdr:row>
      <xdr:rowOff>0</xdr:rowOff>
    </xdr:from>
    <xdr:to>
      <xdr:col>21</xdr:col>
      <xdr:colOff>133350</xdr:colOff>
      <xdr:row>15</xdr:row>
      <xdr:rowOff>66675</xdr:rowOff>
    </xdr:to>
    <xdr:pic>
      <xdr:nvPicPr>
        <xdr:cNvPr id="67056" name="Imagem 2">
          <a:extLst>
            <a:ext uri="{FF2B5EF4-FFF2-40B4-BE49-F238E27FC236}">
              <a16:creationId xmlns:a16="http://schemas.microsoft.com/office/drawing/2014/main" id="{00000000-0008-0000-1200-0000F00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24025"/>
          <a:ext cx="49911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171450</xdr:colOff>
      <xdr:row>6</xdr:row>
      <xdr:rowOff>180975</xdr:rowOff>
    </xdr:from>
    <xdr:to>
      <xdr:col>44</xdr:col>
      <xdr:colOff>190500</xdr:colOff>
      <xdr:row>20</xdr:row>
      <xdr:rowOff>133350</xdr:rowOff>
    </xdr:to>
    <xdr:pic>
      <xdr:nvPicPr>
        <xdr:cNvPr id="67057" name="Imagem 3">
          <a:extLst>
            <a:ext uri="{FF2B5EF4-FFF2-40B4-BE49-F238E27FC236}">
              <a16:creationId xmlns:a16="http://schemas.microsoft.com/office/drawing/2014/main" id="{00000000-0008-0000-1200-0000F105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1724025"/>
          <a:ext cx="500062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14</xdr:col>
      <xdr:colOff>123825</xdr:colOff>
      <xdr:row>34</xdr:row>
      <xdr:rowOff>0</xdr:rowOff>
    </xdr:to>
    <xdr:pic>
      <xdr:nvPicPr>
        <xdr:cNvPr id="67058" name="Imagem 4">
          <a:extLst>
            <a:ext uri="{FF2B5EF4-FFF2-40B4-BE49-F238E27FC236}">
              <a16:creationId xmlns:a16="http://schemas.microsoft.com/office/drawing/2014/main" id="{00000000-0008-0000-1200-0000F205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15025"/>
          <a:ext cx="38004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27</xdr:row>
      <xdr:rowOff>0</xdr:rowOff>
    </xdr:from>
    <xdr:to>
      <xdr:col>34</xdr:col>
      <xdr:colOff>9525</xdr:colOff>
      <xdr:row>34</xdr:row>
      <xdr:rowOff>0</xdr:rowOff>
    </xdr:to>
    <xdr:pic>
      <xdr:nvPicPr>
        <xdr:cNvPr id="67059" name="Imagem 5">
          <a:extLst>
            <a:ext uri="{FF2B5EF4-FFF2-40B4-BE49-F238E27FC236}">
              <a16:creationId xmlns:a16="http://schemas.microsoft.com/office/drawing/2014/main" id="{00000000-0008-0000-1200-0000F305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76675" y="5915025"/>
          <a:ext cx="38100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27</xdr:row>
      <xdr:rowOff>0</xdr:rowOff>
    </xdr:from>
    <xdr:to>
      <xdr:col>52</xdr:col>
      <xdr:colOff>28575</xdr:colOff>
      <xdr:row>37</xdr:row>
      <xdr:rowOff>38100</xdr:rowOff>
    </xdr:to>
    <xdr:pic>
      <xdr:nvPicPr>
        <xdr:cNvPr id="67060" name="Imagem 6">
          <a:extLst>
            <a:ext uri="{FF2B5EF4-FFF2-40B4-BE49-F238E27FC236}">
              <a16:creationId xmlns:a16="http://schemas.microsoft.com/office/drawing/2014/main" id="{00000000-0008-0000-1200-0000F405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77175" y="5915025"/>
          <a:ext cx="38100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20</xdr:col>
      <xdr:colOff>104775</xdr:colOff>
      <xdr:row>49</xdr:row>
      <xdr:rowOff>171450</xdr:rowOff>
    </xdr:to>
    <xdr:pic>
      <xdr:nvPicPr>
        <xdr:cNvPr id="67061" name="Imagem 8">
          <a:extLst>
            <a:ext uri="{FF2B5EF4-FFF2-40B4-BE49-F238E27FC236}">
              <a16:creationId xmlns:a16="http://schemas.microsoft.com/office/drawing/2014/main" id="{00000000-0008-0000-1200-0000F505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9563100"/>
          <a:ext cx="498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50</xdr:row>
      <xdr:rowOff>9525</xdr:rowOff>
    </xdr:from>
    <xdr:to>
      <xdr:col>20</xdr:col>
      <xdr:colOff>123825</xdr:colOff>
      <xdr:row>55</xdr:row>
      <xdr:rowOff>180975</xdr:rowOff>
    </xdr:to>
    <xdr:pic>
      <xdr:nvPicPr>
        <xdr:cNvPr id="67062" name="Imagem 9">
          <a:extLst>
            <a:ext uri="{FF2B5EF4-FFF2-40B4-BE49-F238E27FC236}">
              <a16:creationId xmlns:a16="http://schemas.microsoft.com/office/drawing/2014/main" id="{00000000-0008-0000-1200-0000F605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 y="10658475"/>
          <a:ext cx="4972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xdr:row>
      <xdr:rowOff>0</xdr:rowOff>
    </xdr:from>
    <xdr:to>
      <xdr:col>50</xdr:col>
      <xdr:colOff>104775</xdr:colOff>
      <xdr:row>54</xdr:row>
      <xdr:rowOff>38100</xdr:rowOff>
    </xdr:to>
    <xdr:pic>
      <xdr:nvPicPr>
        <xdr:cNvPr id="67063" name="Imagem 11">
          <a:extLst>
            <a:ext uri="{FF2B5EF4-FFF2-40B4-BE49-F238E27FC236}">
              <a16:creationId xmlns:a16="http://schemas.microsoft.com/office/drawing/2014/main" id="{00000000-0008-0000-1200-0000F705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76875" y="9563100"/>
          <a:ext cx="58864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xdr:row>
      <xdr:rowOff>66675</xdr:rowOff>
    </xdr:from>
    <xdr:to>
      <xdr:col>19</xdr:col>
      <xdr:colOff>47625</xdr:colOff>
      <xdr:row>74</xdr:row>
      <xdr:rowOff>66675</xdr:rowOff>
    </xdr:to>
    <xdr:pic>
      <xdr:nvPicPr>
        <xdr:cNvPr id="67064" name="Imagem 12">
          <a:extLst>
            <a:ext uri="{FF2B5EF4-FFF2-40B4-BE49-F238E27FC236}">
              <a16:creationId xmlns:a16="http://schemas.microsoft.com/office/drawing/2014/main" id="{00000000-0008-0000-1200-0000F80501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3830300"/>
          <a:ext cx="47244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104775</xdr:colOff>
      <xdr:row>65</xdr:row>
      <xdr:rowOff>114300</xdr:rowOff>
    </xdr:from>
    <xdr:to>
      <xdr:col>48</xdr:col>
      <xdr:colOff>38100</xdr:colOff>
      <xdr:row>74</xdr:row>
      <xdr:rowOff>9525</xdr:rowOff>
    </xdr:to>
    <xdr:pic>
      <xdr:nvPicPr>
        <xdr:cNvPr id="67065" name="Imagem 13">
          <a:extLst>
            <a:ext uri="{FF2B5EF4-FFF2-40B4-BE49-F238E27FC236}">
              <a16:creationId xmlns:a16="http://schemas.microsoft.com/office/drawing/2014/main" id="{00000000-0008-0000-1200-0000F90501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81725" y="13877925"/>
          <a:ext cx="47148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74</xdr:row>
      <xdr:rowOff>66675</xdr:rowOff>
    </xdr:from>
    <xdr:to>
      <xdr:col>19</xdr:col>
      <xdr:colOff>76200</xdr:colOff>
      <xdr:row>81</xdr:row>
      <xdr:rowOff>38100</xdr:rowOff>
    </xdr:to>
    <xdr:pic>
      <xdr:nvPicPr>
        <xdr:cNvPr id="67066" name="Imagem 15">
          <a:extLst>
            <a:ext uri="{FF2B5EF4-FFF2-40B4-BE49-F238E27FC236}">
              <a16:creationId xmlns:a16="http://schemas.microsoft.com/office/drawing/2014/main" id="{00000000-0008-0000-1200-0000FA0501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575" y="15459075"/>
          <a:ext cx="47244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104775</xdr:colOff>
      <xdr:row>74</xdr:row>
      <xdr:rowOff>38100</xdr:rowOff>
    </xdr:from>
    <xdr:to>
      <xdr:col>48</xdr:col>
      <xdr:colOff>38100</xdr:colOff>
      <xdr:row>82</xdr:row>
      <xdr:rowOff>114300</xdr:rowOff>
    </xdr:to>
    <xdr:pic>
      <xdr:nvPicPr>
        <xdr:cNvPr id="67067" name="Imagem 16">
          <a:extLst>
            <a:ext uri="{FF2B5EF4-FFF2-40B4-BE49-F238E27FC236}">
              <a16:creationId xmlns:a16="http://schemas.microsoft.com/office/drawing/2014/main" id="{00000000-0008-0000-1200-0000FB0501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81725" y="15430500"/>
          <a:ext cx="47148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90</xdr:row>
      <xdr:rowOff>0</xdr:rowOff>
    </xdr:from>
    <xdr:to>
      <xdr:col>19</xdr:col>
      <xdr:colOff>66675</xdr:colOff>
      <xdr:row>96</xdr:row>
      <xdr:rowOff>152400</xdr:rowOff>
    </xdr:to>
    <xdr:pic>
      <xdr:nvPicPr>
        <xdr:cNvPr id="67068" name="Imagem 18">
          <a:extLst>
            <a:ext uri="{FF2B5EF4-FFF2-40B4-BE49-F238E27FC236}">
              <a16:creationId xmlns:a16="http://schemas.microsoft.com/office/drawing/2014/main" id="{00000000-0008-0000-1200-0000FC0501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18688050"/>
          <a:ext cx="47434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97</xdr:row>
      <xdr:rowOff>9525</xdr:rowOff>
    </xdr:from>
    <xdr:to>
      <xdr:col>19</xdr:col>
      <xdr:colOff>66675</xdr:colOff>
      <xdr:row>103</xdr:row>
      <xdr:rowOff>171450</xdr:rowOff>
    </xdr:to>
    <xdr:pic>
      <xdr:nvPicPr>
        <xdr:cNvPr id="67069" name="Imagem 19">
          <a:extLst>
            <a:ext uri="{FF2B5EF4-FFF2-40B4-BE49-F238E27FC236}">
              <a16:creationId xmlns:a16="http://schemas.microsoft.com/office/drawing/2014/main" id="{00000000-0008-0000-1200-0000FD0501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9964400"/>
          <a:ext cx="47434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28575</xdr:colOff>
      <xdr:row>90</xdr:row>
      <xdr:rowOff>9525</xdr:rowOff>
    </xdr:from>
    <xdr:to>
      <xdr:col>42</xdr:col>
      <xdr:colOff>571500</xdr:colOff>
      <xdr:row>100</xdr:row>
      <xdr:rowOff>152400</xdr:rowOff>
    </xdr:to>
    <xdr:pic>
      <xdr:nvPicPr>
        <xdr:cNvPr id="67070" name="Imagem 20">
          <a:extLst>
            <a:ext uri="{FF2B5EF4-FFF2-40B4-BE49-F238E27FC236}">
              <a16:creationId xmlns:a16="http://schemas.microsoft.com/office/drawing/2014/main" id="{00000000-0008-0000-1200-0000FE0501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05400" y="18697575"/>
          <a:ext cx="47434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100</xdr:row>
      <xdr:rowOff>142875</xdr:rowOff>
    </xdr:from>
    <xdr:to>
      <xdr:col>42</xdr:col>
      <xdr:colOff>571500</xdr:colOff>
      <xdr:row>112</xdr:row>
      <xdr:rowOff>47625</xdr:rowOff>
    </xdr:to>
    <xdr:pic>
      <xdr:nvPicPr>
        <xdr:cNvPr id="67071" name="Imagem 21">
          <a:extLst>
            <a:ext uri="{FF2B5EF4-FFF2-40B4-BE49-F238E27FC236}">
              <a16:creationId xmlns:a16="http://schemas.microsoft.com/office/drawing/2014/main" id="{00000000-0008-0000-1200-0000FF0501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114925" y="20640675"/>
          <a:ext cx="4733925"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t47940\AppData\Local\Microsoft\Windows\INetCache\Content.Outlook\8LDHFPHN\Programacao%20APS%20-%2001junho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pbarra\Downloads\Programa&#231;&#227;o_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Capa"/>
      <sheetName val="POPGEST2013"/>
      <sheetName val="POP2013"/>
      <sheetName val="Cadastro"/>
      <sheetName val="Pop.Alvo"/>
      <sheetName val="Gest.Puérp."/>
      <sheetName val="Criança"/>
      <sheetName val="HiperDia"/>
      <sheetName val="CH Equipe"/>
      <sheetName val="Agenda"/>
      <sheetName val="At.Sec.Espec."/>
      <sheetName val="Ap.Diag."/>
      <sheetName val="Monit."/>
      <sheetName val="Planilha1"/>
      <sheetName val="Painel Bordo"/>
      <sheetName val="Plan3"/>
    </sheetNames>
    <sheetDataSet>
      <sheetData sheetId="0"/>
      <sheetData sheetId="1"/>
      <sheetData sheetId="2"/>
      <sheetData sheetId="3"/>
      <sheetData sheetId="4"/>
      <sheetData sheetId="5"/>
      <sheetData sheetId="6"/>
      <sheetData sheetId="7"/>
      <sheetData sheetId="8"/>
      <sheetData sheetId="9">
        <row r="71">
          <cell r="CG71" t="str">
            <v>CH
(horas/semana)</v>
          </cell>
        </row>
        <row r="73">
          <cell r="CG73">
            <v>0</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Tutorial"/>
      <sheetName val="POA"/>
      <sheetName val="Cadastro"/>
      <sheetName val="Sit_Saúde"/>
      <sheetName val="CRIANÇA"/>
      <sheetName val="ADOLESCENTE"/>
      <sheetName val="ADULTO"/>
      <sheetName val="GESTANTE"/>
      <sheetName val="IDOSO"/>
      <sheetName val="Outras ações"/>
      <sheetName val="Consolidado"/>
      <sheetName val="Monitoramento"/>
      <sheetName val="Fórmulas"/>
      <sheetName val="Gráficos"/>
    </sheetNames>
    <sheetDataSet>
      <sheetData sheetId="0"/>
      <sheetData sheetId="1"/>
      <sheetData sheetId="2"/>
      <sheetData sheetId="3">
        <row r="33">
          <cell r="G33">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618"/>
  <sheetViews>
    <sheetView zoomScale="90" zoomScaleNormal="90" workbookViewId="0">
      <selection activeCell="J2" sqref="J2:O2"/>
    </sheetView>
  </sheetViews>
  <sheetFormatPr defaultRowHeight="15.75" x14ac:dyDescent="0.2"/>
  <cols>
    <col min="1" max="1" width="4.125" style="151" customWidth="1"/>
    <col min="2" max="2" width="5.875" style="151" customWidth="1"/>
    <col min="3" max="3" width="5.875" style="152" customWidth="1"/>
    <col min="4" max="9" width="5.875" style="151" customWidth="1"/>
    <col min="10" max="10" width="3.125" style="151" customWidth="1"/>
    <col min="11" max="21" width="5.875" style="151" customWidth="1"/>
    <col min="22" max="22" width="5.375" style="151" customWidth="1"/>
    <col min="23" max="31" width="5.875" style="151" customWidth="1"/>
    <col min="32" max="32" width="2.875" style="151" customWidth="1"/>
    <col min="33" max="16384" width="9" style="151"/>
  </cols>
  <sheetData>
    <row r="2" spans="2:30" ht="63.75" customHeight="1" x14ac:dyDescent="0.2">
      <c r="B2" s="233"/>
      <c r="C2" s="519"/>
      <c r="D2" s="519"/>
      <c r="E2" s="519"/>
      <c r="F2" s="519"/>
      <c r="G2" s="519"/>
      <c r="H2" s="519"/>
      <c r="I2" s="233"/>
      <c r="J2" s="519"/>
      <c r="K2" s="519"/>
      <c r="L2" s="519"/>
      <c r="M2" s="519"/>
      <c r="N2" s="519"/>
      <c r="O2" s="519"/>
      <c r="P2" s="233"/>
      <c r="Q2" s="519"/>
      <c r="R2" s="519"/>
      <c r="S2" s="519"/>
      <c r="T2" s="519"/>
      <c r="U2" s="519"/>
      <c r="V2" s="519"/>
      <c r="W2" s="233"/>
      <c r="X2" s="519"/>
      <c r="Y2" s="519"/>
      <c r="Z2" s="519"/>
      <c r="AA2" s="519"/>
      <c r="AB2" s="519"/>
      <c r="AC2" s="519"/>
      <c r="AD2" s="234"/>
    </row>
    <row r="4" spans="2:30" ht="31.5" x14ac:dyDescent="0.2">
      <c r="B4" s="542" t="s">
        <v>996</v>
      </c>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row>
    <row r="5" spans="2:30" ht="24" customHeight="1" x14ac:dyDescent="0.2">
      <c r="B5" s="153"/>
      <c r="C5" s="543" t="s">
        <v>1421</v>
      </c>
      <c r="D5" s="543"/>
      <c r="E5" s="543"/>
      <c r="F5" s="543"/>
    </row>
    <row r="6" spans="2:30" ht="7.5" customHeight="1" x14ac:dyDescent="0.2">
      <c r="C6" s="154"/>
      <c r="D6" s="155"/>
      <c r="E6" s="155"/>
      <c r="F6" s="156"/>
      <c r="G6" s="156"/>
      <c r="H6" s="156"/>
    </row>
    <row r="7" spans="2:30" ht="30" customHeight="1" x14ac:dyDescent="0.2">
      <c r="C7" s="161"/>
      <c r="D7" s="486" t="s">
        <v>997</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row>
    <row r="8" spans="2:30" ht="11.25" customHeight="1" x14ac:dyDescent="0.2"/>
    <row r="9" spans="2:30" ht="20.25" customHeight="1" x14ac:dyDescent="0.2">
      <c r="C9" s="527" t="s">
        <v>707</v>
      </c>
      <c r="D9" s="527"/>
      <c r="E9" s="527"/>
      <c r="F9" s="527"/>
      <c r="G9" s="527"/>
      <c r="H9" s="527"/>
    </row>
    <row r="10" spans="2:30" ht="5.0999999999999996" customHeight="1" x14ac:dyDescent="0.2"/>
    <row r="11" spans="2:30" ht="30" customHeight="1" x14ac:dyDescent="0.2">
      <c r="D11" s="486" t="s">
        <v>1221</v>
      </c>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row>
    <row r="12" spans="2:30" ht="5.0999999999999996" customHeight="1" x14ac:dyDescent="0.2">
      <c r="C12" s="154"/>
      <c r="D12" s="155"/>
      <c r="E12" s="155"/>
      <c r="F12" s="156"/>
      <c r="G12" s="156"/>
      <c r="H12" s="156"/>
    </row>
    <row r="13" spans="2:30" ht="45.75" customHeight="1" x14ac:dyDescent="0.2">
      <c r="D13" s="508" t="s">
        <v>1062</v>
      </c>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row>
    <row r="14" spans="2:30" ht="7.5" customHeight="1" x14ac:dyDescent="0.2">
      <c r="C14" s="154"/>
      <c r="D14" s="155"/>
      <c r="E14" s="155"/>
      <c r="F14" s="156"/>
      <c r="G14" s="156"/>
      <c r="H14" s="156"/>
    </row>
    <row r="15" spans="2:30" ht="45" customHeight="1" x14ac:dyDescent="0.2">
      <c r="D15" s="528" t="s">
        <v>885</v>
      </c>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row>
    <row r="16" spans="2:30" ht="7.5" customHeight="1" x14ac:dyDescent="0.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row>
    <row r="17" spans="3:30" ht="33" customHeight="1" x14ac:dyDescent="0.2">
      <c r="D17" s="486" t="s">
        <v>708</v>
      </c>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row>
    <row r="19" spans="3:30" x14ac:dyDescent="0.2">
      <c r="C19" s="527" t="s">
        <v>572</v>
      </c>
      <c r="D19" s="527"/>
      <c r="E19" s="527"/>
      <c r="F19" s="527"/>
      <c r="G19" s="527"/>
      <c r="H19" s="527"/>
    </row>
    <row r="20" spans="3:30" ht="7.5" customHeight="1" x14ac:dyDescent="0.2"/>
    <row r="21" spans="3:30" x14ac:dyDescent="0.2">
      <c r="D21" s="486" t="s">
        <v>709</v>
      </c>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row>
    <row r="22" spans="3:30" x14ac:dyDescent="0.2">
      <c r="D22" s="486" t="s">
        <v>573</v>
      </c>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row>
    <row r="23" spans="3:30" x14ac:dyDescent="0.2">
      <c r="D23" s="486" t="s">
        <v>786</v>
      </c>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row>
    <row r="24" spans="3:30" x14ac:dyDescent="0.2">
      <c r="D24" s="486" t="s">
        <v>1244</v>
      </c>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row>
    <row r="25" spans="3:30" x14ac:dyDescent="0.2">
      <c r="D25" s="486" t="s">
        <v>1245</v>
      </c>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row>
    <row r="26" spans="3:30" ht="15.75" customHeight="1" x14ac:dyDescent="0.2"/>
    <row r="27" spans="3:30" x14ac:dyDescent="0.2">
      <c r="C27" s="527" t="s">
        <v>574</v>
      </c>
      <c r="D27" s="527"/>
      <c r="E27" s="527"/>
      <c r="F27" s="527"/>
      <c r="G27" s="527"/>
      <c r="H27" s="527"/>
    </row>
    <row r="28" spans="3:30" ht="7.5" customHeight="1" x14ac:dyDescent="0.2"/>
    <row r="29" spans="3:30" ht="30" customHeight="1" x14ac:dyDescent="0.2">
      <c r="D29" s="486" t="s">
        <v>575</v>
      </c>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row>
    <row r="30" spans="3:30" ht="15.75" customHeight="1" x14ac:dyDescent="0.2"/>
    <row r="31" spans="3:30" x14ac:dyDescent="0.2">
      <c r="C31" s="527" t="s">
        <v>576</v>
      </c>
      <c r="D31" s="527"/>
      <c r="E31" s="527"/>
      <c r="F31" s="527"/>
      <c r="G31" s="527"/>
      <c r="H31" s="527"/>
    </row>
    <row r="32" spans="3:30" ht="7.5" customHeight="1" x14ac:dyDescent="0.2"/>
    <row r="33" spans="4:30" x14ac:dyDescent="0.2">
      <c r="D33" s="486" t="s">
        <v>724</v>
      </c>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row>
    <row r="34" spans="4:30" ht="32.25" customHeight="1" x14ac:dyDescent="0.2">
      <c r="D34" s="486" t="s">
        <v>1063</v>
      </c>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row>
    <row r="35" spans="4:30" ht="32.25" customHeight="1" x14ac:dyDescent="0.2">
      <c r="D35" s="486" t="s">
        <v>886</v>
      </c>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155"/>
    </row>
    <row r="36" spans="4:30" ht="15.75" customHeight="1" x14ac:dyDescent="0.2">
      <c r="D36" s="526" t="s">
        <v>710</v>
      </c>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row>
    <row r="37" spans="4:30" ht="15.75" customHeight="1" x14ac:dyDescent="0.2">
      <c r="D37" s="484" t="s">
        <v>577</v>
      </c>
      <c r="E37" s="508" t="s">
        <v>1246</v>
      </c>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row>
    <row r="38" spans="4:30" ht="15.75" customHeight="1" x14ac:dyDescent="0.2">
      <c r="D38" s="484" t="s">
        <v>577</v>
      </c>
      <c r="E38" s="508" t="s">
        <v>1247</v>
      </c>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row>
    <row r="39" spans="4:30" ht="15.75" customHeight="1" x14ac:dyDescent="0.2">
      <c r="D39" s="484" t="s">
        <v>577</v>
      </c>
      <c r="E39" s="526" t="s">
        <v>1220</v>
      </c>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434"/>
    </row>
    <row r="40" spans="4:30" ht="15.75" customHeight="1" x14ac:dyDescent="0.2">
      <c r="D40" s="484" t="s">
        <v>577</v>
      </c>
      <c r="E40" s="508" t="s">
        <v>1248</v>
      </c>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row>
    <row r="41" spans="4:30" ht="15.75" customHeight="1" x14ac:dyDescent="0.2">
      <c r="D41" s="484" t="s">
        <v>577</v>
      </c>
      <c r="E41" s="508" t="s">
        <v>711</v>
      </c>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row>
    <row r="42" spans="4:30" ht="15.75" customHeight="1" x14ac:dyDescent="0.2">
      <c r="D42" s="484" t="s">
        <v>577</v>
      </c>
      <c r="E42" s="508" t="s">
        <v>712</v>
      </c>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row>
    <row r="43" spans="4:30" ht="15.75" customHeight="1" x14ac:dyDescent="0.2">
      <c r="D43" s="484" t="s">
        <v>577</v>
      </c>
      <c r="E43" s="508" t="s">
        <v>713</v>
      </c>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row>
    <row r="44" spans="4:30" ht="7.5" customHeight="1" x14ac:dyDescent="0.2">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row>
    <row r="45" spans="4:30" x14ac:dyDescent="0.2">
      <c r="D45" s="508" t="s">
        <v>1064</v>
      </c>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row>
    <row r="46" spans="4:30" x14ac:dyDescent="0.2">
      <c r="D46" s="508" t="s">
        <v>578</v>
      </c>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row>
    <row r="47" spans="4:30" ht="7.5" customHeight="1" x14ac:dyDescent="0.2">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row>
    <row r="48" spans="4:30" x14ac:dyDescent="0.2">
      <c r="D48" s="528" t="s">
        <v>579</v>
      </c>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row>
    <row r="49" spans="3:30" ht="28.5" customHeight="1" x14ac:dyDescent="0.2"/>
    <row r="50" spans="3:30" ht="21" x14ac:dyDescent="0.2">
      <c r="C50" s="530" t="s">
        <v>725</v>
      </c>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row>
    <row r="51" spans="3:30" ht="7.5" customHeight="1" x14ac:dyDescent="0.2">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row>
    <row r="52" spans="3:30" x14ac:dyDescent="0.2">
      <c r="D52" s="486" t="s">
        <v>582</v>
      </c>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row>
    <row r="53" spans="3:30" ht="15.75" customHeight="1" x14ac:dyDescent="0.2">
      <c r="C53" s="151"/>
      <c r="D53" s="161"/>
      <c r="E53" s="490" t="s">
        <v>714</v>
      </c>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row>
    <row r="54" spans="3:30" ht="7.5" customHeight="1" x14ac:dyDescent="0.2"/>
    <row r="55" spans="3:30" x14ac:dyDescent="0.2">
      <c r="D55" s="486" t="s">
        <v>583</v>
      </c>
      <c r="E55" s="486"/>
      <c r="F55" s="486"/>
      <c r="G55" s="486"/>
      <c r="H55" s="486"/>
    </row>
    <row r="56" spans="3:30" ht="5.0999999999999996" customHeight="1" x14ac:dyDescent="0.2"/>
    <row r="57" spans="3:30" ht="15.75" customHeight="1" x14ac:dyDescent="0.2">
      <c r="C57" s="151"/>
      <c r="D57" s="494" t="s">
        <v>584</v>
      </c>
      <c r="E57" s="494"/>
      <c r="F57" s="490" t="s">
        <v>1065</v>
      </c>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row>
    <row r="58" spans="3:30" ht="21" x14ac:dyDescent="0.2">
      <c r="C58" s="160"/>
      <c r="D58" s="494" t="s">
        <v>585</v>
      </c>
      <c r="E58" s="494"/>
      <c r="F58" s="490" t="s">
        <v>715</v>
      </c>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row>
    <row r="59" spans="3:30" ht="7.5" customHeight="1" x14ac:dyDescent="0.2">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row>
    <row r="60" spans="3:30" ht="21" x14ac:dyDescent="0.2">
      <c r="D60" s="163" t="s">
        <v>726</v>
      </c>
      <c r="E60" s="160"/>
      <c r="F60" s="164"/>
      <c r="G60" s="523"/>
      <c r="H60" s="524"/>
      <c r="I60" s="524"/>
      <c r="J60" s="524"/>
      <c r="K60" s="524"/>
      <c r="L60" s="524"/>
      <c r="M60" s="524"/>
      <c r="N60" s="524"/>
      <c r="O60" s="524"/>
      <c r="P60" s="524"/>
      <c r="Q60" s="524"/>
      <c r="R60" s="524"/>
      <c r="S60" s="524"/>
      <c r="T60" s="524"/>
      <c r="U60" s="524"/>
      <c r="V60" s="524"/>
      <c r="W60" s="525"/>
      <c r="X60" s="160"/>
      <c r="Y60" s="160"/>
      <c r="Z60" s="160"/>
      <c r="AA60" s="160"/>
      <c r="AB60" s="160"/>
      <c r="AC60" s="160"/>
      <c r="AD60" s="160"/>
    </row>
    <row r="61" spans="3:30" ht="7.5" customHeight="1" x14ac:dyDescent="0.2">
      <c r="C61" s="165"/>
      <c r="D61" s="160"/>
      <c r="E61" s="166"/>
      <c r="F61" s="166"/>
      <c r="G61" s="166"/>
      <c r="H61" s="166"/>
      <c r="I61" s="166"/>
      <c r="J61" s="166"/>
      <c r="K61" s="166"/>
      <c r="L61" s="166"/>
      <c r="M61" s="166"/>
      <c r="N61" s="166"/>
      <c r="O61" s="166"/>
      <c r="P61" s="166"/>
      <c r="Q61" s="166"/>
      <c r="R61" s="166"/>
      <c r="S61" s="166"/>
      <c r="T61" s="166"/>
      <c r="U61" s="160"/>
      <c r="V61" s="160"/>
      <c r="W61" s="160"/>
      <c r="X61" s="160"/>
      <c r="Y61" s="160"/>
      <c r="Z61" s="160"/>
      <c r="AA61" s="160"/>
      <c r="AB61" s="160"/>
      <c r="AC61" s="160"/>
      <c r="AD61" s="160"/>
    </row>
    <row r="62" spans="3:30" ht="21" x14ac:dyDescent="0.2">
      <c r="D62" s="163" t="s">
        <v>727</v>
      </c>
      <c r="E62" s="160"/>
      <c r="F62" s="164"/>
      <c r="G62" s="523"/>
      <c r="H62" s="524"/>
      <c r="I62" s="524"/>
      <c r="J62" s="524"/>
      <c r="K62" s="524"/>
      <c r="L62" s="524"/>
      <c r="M62" s="524"/>
      <c r="N62" s="524"/>
      <c r="O62" s="524"/>
      <c r="P62" s="524"/>
      <c r="Q62" s="524"/>
      <c r="R62" s="524"/>
      <c r="S62" s="524"/>
      <c r="T62" s="524"/>
      <c r="U62" s="524"/>
      <c r="V62" s="524"/>
      <c r="W62" s="525"/>
      <c r="X62" s="160"/>
      <c r="Y62" s="160"/>
      <c r="Z62" s="160"/>
      <c r="AA62" s="160"/>
      <c r="AB62" s="160"/>
      <c r="AC62" s="160"/>
      <c r="AD62" s="160"/>
    </row>
    <row r="63" spans="3:30" ht="10.5" customHeight="1" x14ac:dyDescent="0.2">
      <c r="C63" s="165"/>
      <c r="D63" s="160"/>
      <c r="E63" s="166"/>
      <c r="F63" s="166"/>
      <c r="G63" s="166"/>
      <c r="H63" s="166"/>
      <c r="I63" s="166"/>
      <c r="J63" s="166"/>
      <c r="K63" s="166"/>
      <c r="L63" s="166"/>
      <c r="M63" s="166"/>
      <c r="N63" s="166"/>
      <c r="O63" s="166"/>
      <c r="P63" s="166"/>
      <c r="Q63" s="166"/>
      <c r="R63" s="166"/>
      <c r="S63" s="166"/>
      <c r="T63" s="166"/>
      <c r="U63" s="160"/>
      <c r="V63" s="160"/>
      <c r="W63" s="160"/>
      <c r="X63" s="160"/>
      <c r="Y63" s="160"/>
      <c r="Z63" s="160"/>
      <c r="AA63" s="160"/>
      <c r="AB63" s="160"/>
      <c r="AC63" s="160"/>
      <c r="AD63" s="160"/>
    </row>
    <row r="64" spans="3:30" ht="21" customHeight="1" x14ac:dyDescent="0.2">
      <c r="D64" s="163" t="s">
        <v>728</v>
      </c>
      <c r="E64" s="160"/>
      <c r="F64" s="166"/>
      <c r="G64" s="523"/>
      <c r="H64" s="524"/>
      <c r="I64" s="524"/>
      <c r="J64" s="524"/>
      <c r="K64" s="524"/>
      <c r="L64" s="524"/>
      <c r="M64" s="524"/>
      <c r="N64" s="524"/>
      <c r="O64" s="524"/>
      <c r="P64" s="524"/>
      <c r="Q64" s="524"/>
      <c r="R64" s="524"/>
      <c r="S64" s="524"/>
      <c r="T64" s="524"/>
      <c r="U64" s="524"/>
      <c r="V64" s="524"/>
      <c r="W64" s="525"/>
      <c r="X64" s="160"/>
      <c r="Y64" s="160"/>
      <c r="Z64" s="160"/>
      <c r="AA64" s="160"/>
      <c r="AB64" s="160"/>
      <c r="AC64" s="160"/>
      <c r="AD64" s="160"/>
    </row>
    <row r="65" spans="2:30" ht="9" customHeight="1" x14ac:dyDescent="0.2">
      <c r="C65" s="165"/>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row>
    <row r="66" spans="2:30" ht="21" customHeight="1" x14ac:dyDescent="0.2">
      <c r="D66" s="163" t="s">
        <v>729</v>
      </c>
      <c r="E66" s="160"/>
      <c r="F66" s="160"/>
      <c r="G66" s="523"/>
      <c r="H66" s="524"/>
      <c r="I66" s="524"/>
      <c r="J66" s="524"/>
      <c r="K66" s="524"/>
      <c r="L66" s="524"/>
      <c r="M66" s="524"/>
      <c r="N66" s="524"/>
      <c r="O66" s="524"/>
      <c r="P66" s="524"/>
      <c r="Q66" s="524"/>
      <c r="R66" s="524"/>
      <c r="S66" s="524"/>
      <c r="T66" s="524"/>
      <c r="U66" s="524"/>
      <c r="V66" s="524"/>
      <c r="W66" s="525"/>
      <c r="X66" s="160"/>
      <c r="Y66" s="160"/>
      <c r="Z66" s="160"/>
      <c r="AA66" s="160"/>
      <c r="AB66" s="160"/>
      <c r="AC66" s="160"/>
      <c r="AD66" s="160"/>
    </row>
    <row r="67" spans="2:30" ht="7.5" customHeight="1" x14ac:dyDescent="0.2">
      <c r="C67" s="165"/>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row>
    <row r="68" spans="2:30" ht="21" x14ac:dyDescent="0.2">
      <c r="D68" s="163" t="s">
        <v>730</v>
      </c>
      <c r="E68" s="160"/>
      <c r="F68" s="160"/>
      <c r="G68" s="160"/>
      <c r="H68" s="160"/>
      <c r="I68" s="160"/>
      <c r="J68" s="163" t="s">
        <v>731</v>
      </c>
      <c r="K68" s="520"/>
      <c r="L68" s="521"/>
      <c r="M68" s="521"/>
      <c r="N68" s="522"/>
      <c r="O68" s="167" t="s">
        <v>732</v>
      </c>
      <c r="P68" s="520"/>
      <c r="Q68" s="521"/>
      <c r="R68" s="521"/>
      <c r="S68" s="522"/>
      <c r="T68" s="163"/>
      <c r="U68" s="163"/>
      <c r="V68" s="163"/>
      <c r="W68" s="160"/>
      <c r="X68" s="160"/>
      <c r="Y68" s="160"/>
      <c r="Z68" s="160"/>
      <c r="AA68" s="160"/>
      <c r="AB68" s="160"/>
      <c r="AC68" s="160"/>
      <c r="AD68" s="160"/>
    </row>
    <row r="69" spans="2:30" ht="7.5" customHeight="1" x14ac:dyDescent="0.2">
      <c r="B69" s="163"/>
      <c r="C69" s="163"/>
      <c r="D69" s="163"/>
      <c r="E69" s="163"/>
      <c r="F69" s="163"/>
      <c r="G69" s="163"/>
      <c r="H69" s="163"/>
      <c r="I69" s="163"/>
      <c r="J69" s="163"/>
      <c r="K69" s="163"/>
      <c r="L69" s="163"/>
      <c r="M69" s="163"/>
      <c r="N69" s="163"/>
      <c r="O69" s="163"/>
      <c r="P69" s="163"/>
      <c r="Q69" s="163"/>
      <c r="R69" s="163"/>
      <c r="S69" s="163"/>
      <c r="T69" s="163"/>
      <c r="U69" s="163"/>
      <c r="V69" s="163"/>
      <c r="W69" s="160"/>
      <c r="X69" s="160"/>
      <c r="Y69" s="160"/>
      <c r="Z69" s="160"/>
      <c r="AA69" s="160"/>
      <c r="AB69" s="160"/>
      <c r="AC69" s="160"/>
      <c r="AD69" s="160"/>
    </row>
    <row r="70" spans="2:30" ht="21" x14ac:dyDescent="0.2">
      <c r="B70" s="163"/>
      <c r="D70" s="163" t="s">
        <v>733</v>
      </c>
      <c r="E70" s="163"/>
      <c r="F70" s="163"/>
      <c r="G70" s="163"/>
      <c r="H70" s="163"/>
      <c r="I70" s="163"/>
      <c r="J70" s="163" t="s">
        <v>734</v>
      </c>
      <c r="K70" s="485"/>
      <c r="L70" s="167" t="s">
        <v>69</v>
      </c>
      <c r="M70" s="520"/>
      <c r="N70" s="521"/>
      <c r="O70" s="521"/>
      <c r="P70" s="522"/>
      <c r="Q70" s="163"/>
      <c r="R70" s="163"/>
      <c r="S70" s="163"/>
      <c r="T70" s="163"/>
      <c r="U70" s="163"/>
      <c r="V70" s="163"/>
      <c r="W70" s="160"/>
      <c r="X70" s="160"/>
      <c r="Y70" s="160"/>
      <c r="Z70" s="160"/>
      <c r="AA70" s="160"/>
      <c r="AB70" s="160"/>
      <c r="AC70" s="160"/>
      <c r="AD70" s="160"/>
    </row>
    <row r="71" spans="2:30" ht="7.5" customHeight="1" x14ac:dyDescent="0.2">
      <c r="B71" s="163"/>
      <c r="C71" s="163"/>
      <c r="D71" s="163"/>
      <c r="E71" s="163"/>
      <c r="F71" s="163"/>
      <c r="G71" s="163"/>
      <c r="H71" s="163"/>
      <c r="I71" s="163"/>
      <c r="J71" s="163"/>
      <c r="K71" s="163"/>
      <c r="L71" s="163"/>
      <c r="M71" s="163"/>
      <c r="N71" s="163"/>
      <c r="O71" s="163"/>
      <c r="P71" s="163"/>
      <c r="Q71" s="163"/>
      <c r="R71" s="163"/>
      <c r="S71" s="163"/>
      <c r="T71" s="163"/>
      <c r="U71" s="163"/>
      <c r="V71" s="163"/>
      <c r="W71" s="160"/>
      <c r="X71" s="160"/>
      <c r="Y71" s="160"/>
      <c r="Z71" s="160"/>
      <c r="AA71" s="160"/>
      <c r="AB71" s="160"/>
      <c r="AC71" s="160"/>
      <c r="AD71" s="160"/>
    </row>
    <row r="72" spans="2:30" ht="21" x14ac:dyDescent="0.2">
      <c r="C72" s="160"/>
      <c r="D72" s="160"/>
      <c r="E72" s="160"/>
      <c r="F72" s="160"/>
      <c r="G72" s="160"/>
      <c r="H72" s="160"/>
      <c r="I72" s="160"/>
      <c r="J72" s="160"/>
      <c r="K72" s="160"/>
      <c r="L72" s="160"/>
      <c r="M72" s="160"/>
      <c r="N72" s="160"/>
      <c r="O72" s="160"/>
      <c r="P72" s="160"/>
      <c r="Q72" s="206"/>
      <c r="R72" s="160"/>
      <c r="S72" s="160"/>
      <c r="T72" s="160"/>
      <c r="U72" s="160"/>
      <c r="V72" s="160"/>
      <c r="W72" s="160"/>
      <c r="X72" s="160"/>
      <c r="Y72" s="160"/>
      <c r="Z72" s="160"/>
      <c r="AA72" s="160"/>
      <c r="AB72" s="160"/>
      <c r="AC72" s="160"/>
      <c r="AD72" s="160"/>
    </row>
    <row r="73" spans="2:30" ht="21" x14ac:dyDescent="0.2">
      <c r="C73" s="530" t="s">
        <v>716</v>
      </c>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row>
    <row r="74" spans="2:30" s="168" customFormat="1" ht="20.100000000000001" customHeight="1" x14ac:dyDescent="0.2">
      <c r="C74" s="169"/>
      <c r="D74" s="168" t="s">
        <v>717</v>
      </c>
      <c r="H74" s="168" t="s">
        <v>580</v>
      </c>
      <c r="I74" s="315"/>
      <c r="J74" s="316" t="s">
        <v>581</v>
      </c>
      <c r="K74" s="489" t="s">
        <v>718</v>
      </c>
      <c r="L74" s="489"/>
      <c r="M74" s="489"/>
    </row>
    <row r="75" spans="2:30" ht="5.0999999999999996" customHeight="1" x14ac:dyDescent="0.2"/>
    <row r="76" spans="2:30" x14ac:dyDescent="0.2">
      <c r="D76" s="486" t="s">
        <v>582</v>
      </c>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row>
    <row r="77" spans="2:30" ht="15.75" customHeight="1" x14ac:dyDescent="0.2">
      <c r="C77" s="151"/>
      <c r="D77" s="161"/>
      <c r="E77" s="490" t="s">
        <v>787</v>
      </c>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row>
    <row r="78" spans="2:30" ht="5.0999999999999996" customHeight="1" x14ac:dyDescent="0.2"/>
    <row r="79" spans="2:30" x14ac:dyDescent="0.2">
      <c r="D79" s="486" t="s">
        <v>583</v>
      </c>
      <c r="E79" s="486"/>
      <c r="F79" s="486"/>
      <c r="G79" s="486"/>
      <c r="H79" s="486"/>
    </row>
    <row r="80" spans="2:30" ht="5.0999999999999996" customHeight="1" x14ac:dyDescent="0.2"/>
    <row r="81" spans="3:30" ht="15.75" customHeight="1" x14ac:dyDescent="0.2">
      <c r="C81" s="151"/>
      <c r="D81" s="494" t="s">
        <v>601</v>
      </c>
      <c r="E81" s="494"/>
      <c r="F81" s="490" t="s">
        <v>720</v>
      </c>
      <c r="G81" s="490"/>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row>
    <row r="82" spans="3:30" ht="15.75" customHeight="1" x14ac:dyDescent="0.2">
      <c r="C82" s="151"/>
      <c r="D82" s="170"/>
      <c r="E82" s="170"/>
      <c r="F82" s="156" t="s">
        <v>721</v>
      </c>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3:30" ht="5.25" customHeight="1" x14ac:dyDescent="0.2">
      <c r="C83" s="151"/>
      <c r="D83" s="170"/>
      <c r="E83" s="170"/>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3:30" ht="15.75" customHeight="1" x14ac:dyDescent="0.2">
      <c r="C84" s="151"/>
      <c r="D84" s="494" t="s">
        <v>603</v>
      </c>
      <c r="E84" s="494"/>
      <c r="F84" s="518" t="s">
        <v>719</v>
      </c>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row>
    <row r="85" spans="3:30" ht="15.75" customHeight="1" x14ac:dyDescent="0.2">
      <c r="C85" s="151"/>
      <c r="D85" s="170"/>
      <c r="E85" s="170"/>
      <c r="F85" s="171" t="s">
        <v>722</v>
      </c>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row>
    <row r="86" spans="3:30" ht="15.75" customHeight="1" x14ac:dyDescent="0.2">
      <c r="C86" s="151"/>
      <c r="D86" s="170"/>
      <c r="E86" s="170"/>
      <c r="F86" s="171" t="s">
        <v>723</v>
      </c>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row>
    <row r="87" spans="3:30" ht="6" customHeight="1" x14ac:dyDescent="0.2">
      <c r="C87" s="151"/>
      <c r="D87" s="170"/>
      <c r="E87" s="170"/>
      <c r="F87" s="172"/>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3:30" ht="15.75" customHeight="1" x14ac:dyDescent="0.2">
      <c r="C88" s="151"/>
      <c r="D88" s="494" t="s">
        <v>606</v>
      </c>
      <c r="E88" s="494"/>
      <c r="F88" s="514" t="s">
        <v>1066</v>
      </c>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row>
    <row r="89" spans="3:30" ht="5.0999999999999996" customHeight="1" x14ac:dyDescent="0.2"/>
    <row r="90" spans="3:30" ht="15.75" customHeight="1" x14ac:dyDescent="0.2">
      <c r="C90" s="151"/>
      <c r="D90" s="494"/>
      <c r="E90" s="494"/>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row>
    <row r="91" spans="3:30" ht="21" x14ac:dyDescent="0.2">
      <c r="C91" s="530" t="s">
        <v>736</v>
      </c>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row>
    <row r="92" spans="3:30" ht="5.0999999999999996" customHeight="1" x14ac:dyDescent="0.2"/>
    <row r="93" spans="3:30" ht="7.5" customHeight="1" x14ac:dyDescent="0.2"/>
    <row r="94" spans="3:30" x14ac:dyDescent="0.2">
      <c r="D94" s="486" t="s">
        <v>582</v>
      </c>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row>
    <row r="95" spans="3:30" ht="15.75" customHeight="1" x14ac:dyDescent="0.2">
      <c r="C95" s="151"/>
      <c r="D95" s="161"/>
      <c r="E95" s="490" t="s">
        <v>887</v>
      </c>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row>
    <row r="96" spans="3:30" ht="5.0999999999999996" customHeight="1" x14ac:dyDescent="0.2"/>
    <row r="97" spans="3:32" x14ac:dyDescent="0.2">
      <c r="D97" s="486" t="s">
        <v>583</v>
      </c>
      <c r="E97" s="486"/>
      <c r="F97" s="486"/>
      <c r="G97" s="486"/>
      <c r="H97" s="486"/>
    </row>
    <row r="98" spans="3:32" ht="5.0999999999999996" customHeight="1" x14ac:dyDescent="0.2"/>
    <row r="99" spans="3:32" ht="29.25" customHeight="1" x14ac:dyDescent="0.2">
      <c r="C99" s="151"/>
      <c r="D99" s="494" t="s">
        <v>692</v>
      </c>
      <c r="E99" s="494"/>
      <c r="F99" s="486" t="s">
        <v>1222</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row>
    <row r="100" spans="3:32" ht="5.25" customHeight="1" x14ac:dyDescent="0.2">
      <c r="C100" s="151"/>
      <c r="D100" s="170"/>
      <c r="E100" s="170"/>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row>
    <row r="101" spans="3:32" ht="15.75" customHeight="1" x14ac:dyDescent="0.2">
      <c r="C101" s="151"/>
      <c r="D101" s="494" t="s">
        <v>693</v>
      </c>
      <c r="E101" s="494"/>
      <c r="F101" s="518" t="s">
        <v>737</v>
      </c>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row>
    <row r="102" spans="3:32" ht="7.5" customHeight="1" x14ac:dyDescent="0.2">
      <c r="C102" s="151"/>
      <c r="D102" s="494"/>
      <c r="E102" s="494"/>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row>
    <row r="103" spans="3:32" ht="15.75" customHeight="1" x14ac:dyDescent="0.2">
      <c r="C103" s="151"/>
      <c r="D103" s="507" t="s">
        <v>738</v>
      </c>
      <c r="E103" s="507"/>
      <c r="F103" s="507"/>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row>
    <row r="104" spans="3:32" ht="7.5" customHeight="1" x14ac:dyDescent="0.2">
      <c r="C104" s="151"/>
      <c r="D104" s="382"/>
      <c r="E104" s="382"/>
      <c r="F104" s="382"/>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row>
    <row r="105" spans="3:32" s="168" customFormat="1" ht="20.100000000000001" customHeight="1" x14ac:dyDescent="0.2">
      <c r="C105" s="169"/>
      <c r="D105" s="168" t="s">
        <v>1162</v>
      </c>
      <c r="H105" s="168" t="s">
        <v>580</v>
      </c>
      <c r="I105" s="495" t="s">
        <v>581</v>
      </c>
      <c r="J105" s="496"/>
      <c r="K105" s="499" t="s">
        <v>1161</v>
      </c>
      <c r="L105" s="499"/>
      <c r="M105" s="500"/>
    </row>
    <row r="106" spans="3:32" s="168" customFormat="1" ht="7.5" customHeight="1" x14ac:dyDescent="0.2">
      <c r="C106" s="169"/>
      <c r="I106" s="191"/>
      <c r="J106" s="192"/>
      <c r="K106" s="424"/>
      <c r="L106" s="424"/>
      <c r="M106" s="424"/>
    </row>
    <row r="107" spans="3:32" ht="15.75" customHeight="1" x14ac:dyDescent="0.2">
      <c r="C107" s="151"/>
      <c r="D107" s="170"/>
      <c r="E107" s="170" t="s">
        <v>694</v>
      </c>
      <c r="F107" s="490" t="s">
        <v>739</v>
      </c>
      <c r="G107" s="490"/>
      <c r="H107" s="490"/>
      <c r="I107" s="490"/>
      <c r="J107" s="490"/>
      <c r="K107" s="490"/>
      <c r="L107" s="490"/>
      <c r="M107" s="490"/>
      <c r="N107" s="490"/>
      <c r="O107" s="490"/>
      <c r="P107" s="490"/>
      <c r="Q107" s="490"/>
      <c r="R107" s="490"/>
      <c r="S107" s="490"/>
      <c r="T107" s="490"/>
      <c r="U107" s="490"/>
      <c r="V107" s="490"/>
      <c r="W107" s="490"/>
      <c r="X107" s="490"/>
      <c r="Y107" s="490"/>
      <c r="Z107" s="490"/>
      <c r="AA107" s="490"/>
      <c r="AB107" s="490"/>
      <c r="AC107" s="490"/>
      <c r="AD107" s="490"/>
      <c r="AE107" s="490"/>
      <c r="AF107" s="490"/>
    </row>
    <row r="108" spans="3:32" ht="7.5" customHeight="1" x14ac:dyDescent="0.2">
      <c r="C108" s="151"/>
      <c r="D108" s="170"/>
      <c r="E108" s="170"/>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row>
    <row r="109" spans="3:32" ht="15.75" customHeight="1" x14ac:dyDescent="0.2">
      <c r="C109" s="151"/>
      <c r="D109" s="494" t="s">
        <v>696</v>
      </c>
      <c r="E109" s="494"/>
      <c r="F109" s="490" t="s">
        <v>1163</v>
      </c>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row>
    <row r="110" spans="3:32" ht="32.25" customHeight="1" x14ac:dyDescent="0.2">
      <c r="C110" s="151"/>
      <c r="D110" s="494"/>
      <c r="E110" s="494"/>
      <c r="F110" s="437" t="s">
        <v>577</v>
      </c>
      <c r="G110" s="486" t="s">
        <v>1250</v>
      </c>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row>
    <row r="111" spans="3:32" ht="30.75" customHeight="1" x14ac:dyDescent="0.2">
      <c r="C111" s="151"/>
      <c r="D111" s="170"/>
      <c r="E111" s="170"/>
      <c r="F111" s="437" t="s">
        <v>577</v>
      </c>
      <c r="G111" s="486" t="s">
        <v>1231</v>
      </c>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row>
    <row r="112" spans="3:32" ht="15.75" customHeight="1" x14ac:dyDescent="0.2">
      <c r="C112" s="151"/>
      <c r="D112" s="161"/>
      <c r="E112" s="161"/>
      <c r="F112" s="437" t="s">
        <v>577</v>
      </c>
      <c r="G112" s="432" t="s">
        <v>1232</v>
      </c>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row>
    <row r="113" spans="3:30" ht="7.5" customHeight="1" x14ac:dyDescent="0.2">
      <c r="C113" s="151"/>
      <c r="D113" s="161"/>
      <c r="E113" s="161"/>
    </row>
    <row r="114" spans="3:30" ht="15.75" customHeight="1" x14ac:dyDescent="0.2">
      <c r="C114" s="151"/>
      <c r="D114" s="494" t="s">
        <v>697</v>
      </c>
      <c r="E114" s="494"/>
      <c r="F114" s="162" t="s">
        <v>602</v>
      </c>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row>
    <row r="115" spans="3:30" ht="15.75" customHeight="1" x14ac:dyDescent="0.2">
      <c r="C115" s="151"/>
      <c r="D115" s="161"/>
      <c r="E115" s="161"/>
      <c r="F115" s="158" t="s">
        <v>577</v>
      </c>
      <c r="G115" s="490" t="s">
        <v>896</v>
      </c>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162"/>
      <c r="AD115" s="162"/>
    </row>
    <row r="116" spans="3:30" x14ac:dyDescent="0.2">
      <c r="F116" s="158" t="s">
        <v>577</v>
      </c>
      <c r="G116" s="490" t="s">
        <v>1251</v>
      </c>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row>
    <row r="117" spans="3:30" ht="37.5" customHeight="1" x14ac:dyDescent="0.2">
      <c r="F117" s="158"/>
      <c r="G117" s="491" t="s">
        <v>1255</v>
      </c>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3"/>
    </row>
    <row r="118" spans="3:30" x14ac:dyDescent="0.2">
      <c r="F118" s="158" t="s">
        <v>577</v>
      </c>
      <c r="G118" s="490" t="s">
        <v>1252</v>
      </c>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row>
    <row r="119" spans="3:30" x14ac:dyDescent="0.2">
      <c r="F119" s="158" t="s">
        <v>577</v>
      </c>
      <c r="G119" s="490" t="s">
        <v>892</v>
      </c>
      <c r="H119" s="490"/>
      <c r="I119" s="490"/>
      <c r="J119" s="490"/>
      <c r="K119" s="490"/>
      <c r="L119" s="490"/>
      <c r="M119" s="490"/>
      <c r="N119" s="490"/>
      <c r="O119" s="490"/>
      <c r="P119" s="490"/>
      <c r="Q119" s="490"/>
      <c r="R119" s="490"/>
      <c r="S119" s="490"/>
      <c r="T119" s="490"/>
      <c r="U119" s="490"/>
      <c r="V119" s="490"/>
      <c r="W119" s="490"/>
      <c r="X119" s="490"/>
      <c r="Y119" s="162"/>
      <c r="Z119" s="162"/>
      <c r="AA119" s="162"/>
      <c r="AB119" s="162"/>
      <c r="AC119" s="162"/>
      <c r="AD119" s="162"/>
    </row>
    <row r="120" spans="3:30" ht="5.0999999999999996" customHeight="1" x14ac:dyDescent="0.2"/>
    <row r="121" spans="3:30" x14ac:dyDescent="0.2">
      <c r="D121" s="494" t="s">
        <v>698</v>
      </c>
      <c r="E121" s="494" t="s">
        <v>603</v>
      </c>
      <c r="F121" s="490" t="s">
        <v>604</v>
      </c>
      <c r="G121" s="490"/>
      <c r="H121" s="490"/>
      <c r="I121" s="490"/>
      <c r="J121" s="490"/>
      <c r="K121" s="490"/>
      <c r="L121" s="490"/>
      <c r="M121" s="490"/>
      <c r="N121" s="490"/>
      <c r="O121" s="490"/>
      <c r="P121" s="490"/>
      <c r="Q121" s="490"/>
      <c r="R121" s="490"/>
      <c r="S121" s="162"/>
      <c r="T121" s="162"/>
      <c r="U121" s="162"/>
      <c r="V121" s="162"/>
      <c r="W121" s="162"/>
      <c r="X121" s="162"/>
      <c r="Y121" s="162"/>
      <c r="Z121" s="162"/>
      <c r="AA121" s="162"/>
      <c r="AB121" s="162"/>
      <c r="AC121" s="162"/>
      <c r="AD121" s="162"/>
    </row>
    <row r="122" spans="3:30" x14ac:dyDescent="0.2">
      <c r="F122" s="158" t="s">
        <v>577</v>
      </c>
      <c r="G122" s="151" t="s">
        <v>1253</v>
      </c>
    </row>
    <row r="123" spans="3:30" ht="15.75" customHeight="1" x14ac:dyDescent="0.2">
      <c r="F123" s="158"/>
      <c r="G123" s="490" t="s">
        <v>605</v>
      </c>
      <c r="H123" s="490"/>
      <c r="I123" s="490"/>
      <c r="J123" s="490"/>
      <c r="K123" s="490"/>
      <c r="L123" s="490"/>
      <c r="M123" s="490"/>
      <c r="N123" s="157"/>
      <c r="O123" s="157"/>
      <c r="P123" s="157"/>
      <c r="Q123" s="157"/>
      <c r="R123" s="157"/>
      <c r="S123" s="157"/>
      <c r="T123" s="157"/>
      <c r="U123" s="157"/>
      <c r="V123" s="157"/>
      <c r="W123" s="157"/>
      <c r="X123" s="157"/>
      <c r="Y123" s="157"/>
      <c r="Z123" s="157"/>
      <c r="AA123" s="157"/>
      <c r="AB123" s="157"/>
      <c r="AC123" s="157"/>
      <c r="AD123" s="157"/>
    </row>
    <row r="124" spans="3:30" ht="15.75" customHeight="1" x14ac:dyDescent="0.2">
      <c r="F124" s="158"/>
      <c r="G124" s="490" t="s">
        <v>1176</v>
      </c>
      <c r="H124" s="490"/>
      <c r="I124" s="490"/>
      <c r="J124" s="490"/>
      <c r="K124" s="490"/>
      <c r="L124" s="490"/>
      <c r="M124" s="490"/>
      <c r="N124" s="490"/>
      <c r="O124" s="490"/>
      <c r="P124" s="490"/>
      <c r="Q124" s="490"/>
      <c r="R124" s="490"/>
      <c r="S124" s="490"/>
      <c r="T124" s="157"/>
      <c r="U124" s="157"/>
      <c r="V124" s="157"/>
      <c r="W124" s="157"/>
      <c r="X124" s="157"/>
      <c r="Y124" s="157"/>
      <c r="Z124" s="157"/>
      <c r="AA124" s="157"/>
      <c r="AB124" s="157"/>
      <c r="AC124" s="157"/>
      <c r="AD124" s="157"/>
    </row>
    <row r="125" spans="3:30" ht="30" customHeight="1" x14ac:dyDescent="0.2">
      <c r="F125" s="158"/>
      <c r="G125" s="491" t="s">
        <v>1254</v>
      </c>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3"/>
    </row>
    <row r="126" spans="3:30" ht="30" customHeight="1" x14ac:dyDescent="0.2">
      <c r="F126" s="158" t="s">
        <v>577</v>
      </c>
      <c r="G126" s="517" t="s">
        <v>1256</v>
      </c>
      <c r="H126" s="517"/>
      <c r="I126" s="517"/>
      <c r="J126" s="517"/>
      <c r="K126" s="517"/>
      <c r="L126" s="517"/>
      <c r="M126" s="517"/>
      <c r="N126" s="517"/>
      <c r="O126" s="517"/>
      <c r="P126" s="517"/>
      <c r="Q126" s="517"/>
      <c r="R126" s="517"/>
      <c r="S126" s="517"/>
      <c r="T126" s="517"/>
      <c r="U126" s="517"/>
      <c r="V126" s="517"/>
      <c r="W126" s="517"/>
      <c r="X126" s="517"/>
      <c r="Y126" s="517"/>
      <c r="Z126" s="517"/>
      <c r="AA126" s="517"/>
      <c r="AB126" s="517"/>
      <c r="AC126" s="517"/>
      <c r="AD126" s="517"/>
    </row>
    <row r="127" spans="3:30" ht="7.5" customHeight="1" x14ac:dyDescent="0.2">
      <c r="R127" s="176"/>
      <c r="S127" s="176"/>
      <c r="T127" s="176"/>
      <c r="U127" s="176"/>
      <c r="V127" s="176"/>
      <c r="W127" s="176"/>
      <c r="X127" s="176"/>
      <c r="Y127" s="176"/>
      <c r="Z127" s="176"/>
      <c r="AA127" s="176"/>
      <c r="AB127" s="176"/>
      <c r="AC127" s="176"/>
      <c r="AD127" s="176"/>
    </row>
    <row r="128" spans="3:30" ht="15.75" customHeight="1" x14ac:dyDescent="0.2">
      <c r="C128" s="151"/>
      <c r="D128" s="507" t="s">
        <v>741</v>
      </c>
      <c r="E128" s="507"/>
      <c r="F128" s="507"/>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row>
    <row r="129" spans="3:31" ht="7.5" customHeight="1" x14ac:dyDescent="0.2">
      <c r="C129" s="151"/>
      <c r="D129" s="382"/>
      <c r="E129" s="382"/>
      <c r="F129" s="382"/>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row>
    <row r="130" spans="3:31" s="168" customFormat="1" ht="20.100000000000001" customHeight="1" x14ac:dyDescent="0.2">
      <c r="C130" s="169"/>
      <c r="D130" s="168" t="s">
        <v>1164</v>
      </c>
      <c r="H130" s="168" t="s">
        <v>580</v>
      </c>
      <c r="I130" s="495" t="s">
        <v>581</v>
      </c>
      <c r="J130" s="496"/>
      <c r="K130" s="515" t="s">
        <v>1165</v>
      </c>
      <c r="L130" s="515"/>
      <c r="M130" s="516"/>
    </row>
    <row r="131" spans="3:31" ht="7.5" customHeight="1" x14ac:dyDescent="0.2">
      <c r="C131" s="151"/>
      <c r="D131" s="170"/>
      <c r="E131" s="170"/>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row>
    <row r="132" spans="3:31" ht="15.75" customHeight="1" x14ac:dyDescent="0.2">
      <c r="C132" s="151"/>
      <c r="D132" s="494" t="s">
        <v>699</v>
      </c>
      <c r="E132" s="494"/>
      <c r="F132" s="518" t="s">
        <v>1180</v>
      </c>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row>
    <row r="133" spans="3:31" ht="5.0999999999999996" customHeight="1" x14ac:dyDescent="0.2"/>
    <row r="134" spans="3:31" ht="14.25" customHeight="1" x14ac:dyDescent="0.2">
      <c r="C134" s="151"/>
      <c r="D134" s="170"/>
      <c r="E134" s="170"/>
      <c r="F134" s="437" t="s">
        <v>577</v>
      </c>
      <c r="G134" s="486" t="s">
        <v>740</v>
      </c>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row>
    <row r="135" spans="3:31" ht="5.0999999999999996" customHeight="1" x14ac:dyDescent="0.2">
      <c r="C135" s="151"/>
      <c r="D135" s="170"/>
      <c r="E135" s="170"/>
      <c r="F135" s="437" t="s">
        <v>577</v>
      </c>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row>
    <row r="136" spans="3:31" ht="15.75" customHeight="1" x14ac:dyDescent="0.2">
      <c r="C136" s="151"/>
      <c r="D136" s="170"/>
      <c r="E136" s="170"/>
      <c r="F136" s="437" t="s">
        <v>577</v>
      </c>
      <c r="G136" s="490" t="s">
        <v>1067</v>
      </c>
      <c r="H136" s="490"/>
      <c r="I136" s="490"/>
      <c r="J136" s="490"/>
      <c r="K136" s="490"/>
      <c r="L136" s="490"/>
      <c r="M136" s="490"/>
      <c r="N136" s="490"/>
      <c r="O136" s="490"/>
      <c r="P136" s="490"/>
      <c r="Q136" s="490"/>
      <c r="R136" s="490"/>
      <c r="S136" s="490"/>
      <c r="T136" s="490"/>
      <c r="U136" s="490"/>
      <c r="V136" s="490"/>
      <c r="W136" s="156"/>
      <c r="X136" s="156"/>
      <c r="Y136" s="156"/>
      <c r="Z136" s="156"/>
      <c r="AA136" s="156"/>
      <c r="AB136" s="156"/>
      <c r="AC136" s="156"/>
      <c r="AD136" s="156"/>
    </row>
    <row r="137" spans="3:31" ht="5.0999999999999996" customHeight="1" x14ac:dyDescent="0.2">
      <c r="C137" s="151"/>
      <c r="D137" s="170"/>
      <c r="E137" s="170"/>
      <c r="F137" s="437"/>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row>
    <row r="138" spans="3:31" ht="15.75" customHeight="1" x14ac:dyDescent="0.2">
      <c r="C138" s="151"/>
      <c r="D138" s="494"/>
      <c r="E138" s="494"/>
      <c r="F138" s="437" t="s">
        <v>577</v>
      </c>
      <c r="G138" s="151" t="s">
        <v>1260</v>
      </c>
    </row>
    <row r="139" spans="3:31" ht="30" customHeight="1" x14ac:dyDescent="0.2">
      <c r="C139" s="151"/>
      <c r="D139" s="170"/>
      <c r="E139" s="170"/>
      <c r="F139" s="437" t="s">
        <v>577</v>
      </c>
      <c r="G139" s="486" t="s">
        <v>1231</v>
      </c>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row>
    <row r="140" spans="3:31" ht="14.25" customHeight="1" x14ac:dyDescent="0.2">
      <c r="C140" s="151"/>
      <c r="D140" s="431"/>
      <c r="E140" s="431"/>
      <c r="F140" s="437" t="s">
        <v>577</v>
      </c>
      <c r="G140" s="486" t="s">
        <v>1261</v>
      </c>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row>
    <row r="141" spans="3:31" ht="7.5" customHeight="1" x14ac:dyDescent="0.2">
      <c r="C141" s="151"/>
      <c r="D141" s="374"/>
      <c r="E141" s="374"/>
      <c r="F141" s="437"/>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row>
    <row r="142" spans="3:31" ht="15.75" customHeight="1" x14ac:dyDescent="0.2">
      <c r="C142" s="151"/>
      <c r="D142" s="494" t="s">
        <v>846</v>
      </c>
      <c r="E142" s="494"/>
      <c r="F142" s="162" t="s">
        <v>602</v>
      </c>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row>
    <row r="143" spans="3:31" ht="15.75" customHeight="1" x14ac:dyDescent="0.2">
      <c r="C143" s="151"/>
      <c r="D143" s="161"/>
      <c r="E143" s="161"/>
      <c r="F143" s="158" t="s">
        <v>577</v>
      </c>
      <c r="G143" s="490" t="s">
        <v>1177</v>
      </c>
      <c r="H143" s="490"/>
      <c r="I143" s="490"/>
      <c r="J143" s="490"/>
      <c r="K143" s="490"/>
      <c r="L143" s="490"/>
      <c r="M143" s="490"/>
      <c r="N143" s="490"/>
      <c r="O143" s="490"/>
      <c r="P143" s="490"/>
      <c r="Q143" s="490"/>
      <c r="R143" s="162"/>
      <c r="S143" s="162"/>
      <c r="T143" s="162"/>
      <c r="U143" s="162"/>
      <c r="V143" s="162"/>
      <c r="W143" s="162"/>
      <c r="X143" s="162"/>
      <c r="Y143" s="162"/>
      <c r="Z143" s="162"/>
      <c r="AA143" s="162"/>
      <c r="AB143" s="162"/>
      <c r="AC143" s="162"/>
      <c r="AD143" s="162"/>
    </row>
    <row r="144" spans="3:31" x14ac:dyDescent="0.2">
      <c r="F144" s="158" t="s">
        <v>577</v>
      </c>
      <c r="G144" s="490" t="s">
        <v>1262</v>
      </c>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row>
    <row r="145" spans="3:30" ht="37.5" customHeight="1" x14ac:dyDescent="0.2">
      <c r="F145" s="158"/>
      <c r="G145" s="491" t="s">
        <v>1255</v>
      </c>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3"/>
    </row>
    <row r="146" spans="3:30" ht="15.75" customHeight="1" x14ac:dyDescent="0.2">
      <c r="C146" s="151"/>
      <c r="D146" s="161"/>
      <c r="E146" s="161"/>
      <c r="F146" s="158" t="s">
        <v>577</v>
      </c>
      <c r="G146" s="501" t="s">
        <v>1252</v>
      </c>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row>
    <row r="147" spans="3:30" x14ac:dyDescent="0.2">
      <c r="F147" s="158" t="s">
        <v>577</v>
      </c>
      <c r="G147" s="490" t="s">
        <v>892</v>
      </c>
      <c r="H147" s="490"/>
      <c r="I147" s="490"/>
      <c r="J147" s="490"/>
      <c r="K147" s="490"/>
      <c r="L147" s="490"/>
      <c r="M147" s="490"/>
      <c r="N147" s="490"/>
      <c r="O147" s="490"/>
      <c r="P147" s="490"/>
      <c r="Q147" s="490"/>
      <c r="R147" s="490"/>
      <c r="S147" s="490"/>
      <c r="T147" s="162"/>
      <c r="U147" s="162"/>
      <c r="V147" s="162"/>
      <c r="W147" s="162"/>
      <c r="X147" s="162"/>
      <c r="Y147" s="162"/>
      <c r="Z147" s="162"/>
      <c r="AA147" s="162"/>
      <c r="AB147" s="162"/>
      <c r="AC147" s="162"/>
      <c r="AD147" s="162"/>
    </row>
    <row r="148" spans="3:30" ht="5.0999999999999996" customHeight="1" x14ac:dyDescent="0.2"/>
    <row r="149" spans="3:30" x14ac:dyDescent="0.2">
      <c r="D149" s="494" t="s">
        <v>847</v>
      </c>
      <c r="E149" s="494" t="s">
        <v>603</v>
      </c>
      <c r="F149" s="162" t="s">
        <v>651</v>
      </c>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row>
    <row r="150" spans="3:30" x14ac:dyDescent="0.2">
      <c r="F150" s="158" t="s">
        <v>577</v>
      </c>
      <c r="G150" s="490" t="s">
        <v>1263</v>
      </c>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row>
    <row r="151" spans="3:30" ht="15.75" customHeight="1" x14ac:dyDescent="0.2">
      <c r="F151" s="158"/>
      <c r="G151" s="490" t="s">
        <v>605</v>
      </c>
      <c r="H151" s="490"/>
      <c r="I151" s="490"/>
      <c r="J151" s="490"/>
      <c r="K151" s="490"/>
      <c r="L151" s="490"/>
      <c r="M151" s="490"/>
      <c r="N151" s="490"/>
      <c r="O151" s="490"/>
      <c r="P151" s="490"/>
      <c r="Q151" s="490"/>
      <c r="R151" s="490"/>
      <c r="S151" s="157"/>
      <c r="T151" s="157"/>
      <c r="U151" s="157"/>
      <c r="V151" s="157"/>
      <c r="W151" s="157"/>
      <c r="X151" s="157"/>
      <c r="Y151" s="157"/>
      <c r="Z151" s="157"/>
      <c r="AA151" s="157"/>
      <c r="AB151" s="157"/>
      <c r="AC151" s="157"/>
      <c r="AD151" s="157"/>
    </row>
    <row r="152" spans="3:30" ht="15.75" customHeight="1" x14ac:dyDescent="0.2">
      <c r="F152" s="158"/>
      <c r="G152" s="490" t="s">
        <v>977</v>
      </c>
      <c r="H152" s="490"/>
      <c r="I152" s="490"/>
      <c r="J152" s="490"/>
      <c r="K152" s="490"/>
      <c r="L152" s="490"/>
      <c r="M152" s="490"/>
      <c r="N152" s="490"/>
      <c r="O152" s="490"/>
      <c r="P152" s="490"/>
      <c r="Q152" s="490"/>
      <c r="R152" s="490"/>
      <c r="S152" s="157"/>
      <c r="T152" s="157"/>
      <c r="U152" s="157"/>
      <c r="V152" s="157"/>
      <c r="W152" s="157"/>
      <c r="X152" s="157"/>
      <c r="Y152" s="157"/>
      <c r="Z152" s="157"/>
      <c r="AA152" s="157"/>
      <c r="AB152" s="157"/>
      <c r="AC152" s="157"/>
      <c r="AD152" s="157"/>
    </row>
    <row r="153" spans="3:30" ht="30" customHeight="1" x14ac:dyDescent="0.2">
      <c r="F153" s="158"/>
      <c r="G153" s="491" t="s">
        <v>1264</v>
      </c>
      <c r="H153" s="492"/>
      <c r="I153" s="492"/>
      <c r="J153" s="492"/>
      <c r="K153" s="492"/>
      <c r="L153" s="492"/>
      <c r="M153" s="492"/>
      <c r="N153" s="492"/>
      <c r="O153" s="492"/>
      <c r="P153" s="492"/>
      <c r="Q153" s="492"/>
      <c r="R153" s="492"/>
      <c r="S153" s="492"/>
      <c r="T153" s="492"/>
      <c r="U153" s="492"/>
      <c r="V153" s="492"/>
      <c r="W153" s="492"/>
      <c r="X153" s="492"/>
      <c r="Y153" s="492"/>
      <c r="Z153" s="492"/>
      <c r="AA153" s="492"/>
      <c r="AB153" s="493"/>
      <c r="AC153" s="157"/>
      <c r="AD153" s="157"/>
    </row>
    <row r="154" spans="3:30" ht="30" customHeight="1" x14ac:dyDescent="0.2">
      <c r="F154" s="158" t="s">
        <v>577</v>
      </c>
      <c r="G154" s="486" t="s">
        <v>1265</v>
      </c>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157"/>
    </row>
    <row r="155" spans="3:30" ht="7.5" customHeight="1" x14ac:dyDescent="0.2">
      <c r="C155" s="151"/>
      <c r="D155" s="494"/>
      <c r="E155" s="494"/>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row>
    <row r="156" spans="3:30" ht="15.75" customHeight="1" x14ac:dyDescent="0.2">
      <c r="C156" s="151"/>
      <c r="D156" s="507" t="s">
        <v>743</v>
      </c>
      <c r="E156" s="507"/>
      <c r="F156" s="507"/>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row>
    <row r="157" spans="3:30" ht="7.5" customHeight="1" x14ac:dyDescent="0.2">
      <c r="C157" s="151"/>
      <c r="D157" s="382"/>
      <c r="E157" s="382"/>
      <c r="F157" s="382"/>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row>
    <row r="158" spans="3:30" s="168" customFormat="1" ht="20.100000000000001" customHeight="1" x14ac:dyDescent="0.2">
      <c r="C158" s="169"/>
      <c r="D158" s="168" t="s">
        <v>1166</v>
      </c>
      <c r="H158" s="168" t="s">
        <v>580</v>
      </c>
      <c r="I158" s="495" t="s">
        <v>581</v>
      </c>
      <c r="J158" s="496"/>
      <c r="K158" s="515" t="s">
        <v>1167</v>
      </c>
      <c r="L158" s="515"/>
      <c r="M158" s="516"/>
    </row>
    <row r="159" spans="3:30" ht="7.5" customHeight="1" x14ac:dyDescent="0.2">
      <c r="C159" s="151"/>
      <c r="D159" s="374"/>
      <c r="E159" s="374"/>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row>
    <row r="160" spans="3:30" ht="7.5" customHeight="1" x14ac:dyDescent="0.2">
      <c r="C160" s="151"/>
      <c r="D160" s="170"/>
      <c r="E160" s="170"/>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row>
    <row r="161" spans="3:31" ht="15.75" customHeight="1" x14ac:dyDescent="0.2">
      <c r="C161" s="151"/>
      <c r="D161" s="494" t="s">
        <v>848</v>
      </c>
      <c r="E161" s="494"/>
      <c r="F161" s="490" t="s">
        <v>744</v>
      </c>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row>
    <row r="162" spans="3:31" ht="30" customHeight="1" x14ac:dyDescent="0.2">
      <c r="C162" s="151"/>
      <c r="D162" s="494"/>
      <c r="E162" s="494"/>
      <c r="F162" s="437" t="s">
        <v>577</v>
      </c>
      <c r="G162" s="486" t="s">
        <v>1284</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161"/>
    </row>
    <row r="163" spans="3:31" ht="30" customHeight="1" x14ac:dyDescent="0.2">
      <c r="C163" s="151"/>
      <c r="D163" s="170"/>
      <c r="E163" s="170"/>
      <c r="F163" s="437" t="s">
        <v>577</v>
      </c>
      <c r="G163" s="486" t="s">
        <v>1267</v>
      </c>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161"/>
    </row>
    <row r="164" spans="3:31" ht="30" customHeight="1" x14ac:dyDescent="0.2">
      <c r="C164" s="151"/>
      <c r="D164" s="431"/>
      <c r="E164" s="431"/>
      <c r="F164" s="437" t="s">
        <v>577</v>
      </c>
      <c r="G164" s="486" t="s">
        <v>1285</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161"/>
    </row>
    <row r="165" spans="3:31" ht="30" customHeight="1" x14ac:dyDescent="0.2">
      <c r="C165" s="151"/>
      <c r="D165" s="431"/>
      <c r="E165" s="431"/>
      <c r="F165" s="437" t="s">
        <v>577</v>
      </c>
      <c r="G165" s="486" t="s">
        <v>1268</v>
      </c>
      <c r="H165" s="486"/>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161"/>
    </row>
    <row r="166" spans="3:31" ht="15.75" customHeight="1" x14ac:dyDescent="0.2">
      <c r="C166" s="151"/>
      <c r="D166" s="161"/>
      <c r="E166" s="161"/>
      <c r="F166" s="437" t="s">
        <v>577</v>
      </c>
      <c r="G166" s="490" t="s">
        <v>755</v>
      </c>
      <c r="H166" s="490"/>
      <c r="I166" s="490"/>
      <c r="J166" s="490"/>
      <c r="K166" s="490"/>
      <c r="L166" s="490"/>
      <c r="M166" s="490"/>
      <c r="N166" s="490"/>
      <c r="O166" s="490"/>
      <c r="P166" s="490"/>
      <c r="Q166" s="490"/>
      <c r="R166" s="490"/>
      <c r="S166" s="490"/>
      <c r="T166" s="490"/>
      <c r="U166" s="490"/>
      <c r="V166" s="490"/>
      <c r="W166" s="490"/>
      <c r="X166" s="490"/>
      <c r="Y166" s="490"/>
      <c r="Z166" s="490"/>
      <c r="AA166" s="490"/>
      <c r="AB166" s="490"/>
      <c r="AC166" s="490"/>
      <c r="AD166" s="490"/>
    </row>
    <row r="167" spans="3:31" ht="7.5" customHeight="1" x14ac:dyDescent="0.2">
      <c r="C167" s="151"/>
      <c r="D167" s="161"/>
      <c r="E167" s="161"/>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row>
    <row r="168" spans="3:31" ht="15.75" customHeight="1" x14ac:dyDescent="0.2">
      <c r="C168" s="151"/>
      <c r="D168" s="494" t="s">
        <v>948</v>
      </c>
      <c r="E168" s="494"/>
      <c r="F168" s="162" t="s">
        <v>602</v>
      </c>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row>
    <row r="169" spans="3:31" ht="15.75" customHeight="1" x14ac:dyDescent="0.2">
      <c r="C169" s="151"/>
      <c r="D169" s="161"/>
      <c r="E169" s="161"/>
      <c r="F169" s="158" t="s">
        <v>577</v>
      </c>
      <c r="G169" s="490" t="s">
        <v>1269</v>
      </c>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row>
    <row r="170" spans="3:31" ht="30" customHeight="1" x14ac:dyDescent="0.2">
      <c r="F170" s="158" t="s">
        <v>577</v>
      </c>
      <c r="G170" s="486" t="s">
        <v>1270</v>
      </c>
      <c r="H170" s="486"/>
      <c r="I170" s="486"/>
      <c r="J170" s="486"/>
      <c r="K170" s="486"/>
      <c r="L170" s="486"/>
      <c r="M170" s="486"/>
      <c r="N170" s="486"/>
      <c r="O170" s="486"/>
      <c r="P170" s="486"/>
      <c r="Q170" s="486"/>
      <c r="R170" s="486"/>
      <c r="S170" s="486"/>
      <c r="T170" s="486"/>
      <c r="U170" s="486"/>
      <c r="V170" s="486"/>
      <c r="W170" s="486"/>
      <c r="X170" s="486"/>
      <c r="Y170" s="486"/>
      <c r="Z170" s="486"/>
      <c r="AA170" s="486"/>
      <c r="AB170" s="486"/>
      <c r="AC170" s="486"/>
      <c r="AD170" s="486"/>
    </row>
    <row r="171" spans="3:31" ht="30" customHeight="1" x14ac:dyDescent="0.2">
      <c r="F171" s="158" t="s">
        <v>577</v>
      </c>
      <c r="G171" s="491" t="s">
        <v>1271</v>
      </c>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3"/>
    </row>
    <row r="172" spans="3:31" x14ac:dyDescent="0.2">
      <c r="F172" s="158" t="s">
        <v>577</v>
      </c>
      <c r="G172" s="490" t="s">
        <v>1273</v>
      </c>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row>
    <row r="173" spans="3:31" ht="15.75" customHeight="1" x14ac:dyDescent="0.2">
      <c r="C173" s="151"/>
      <c r="D173" s="161"/>
      <c r="E173" s="161"/>
      <c r="F173" s="158" t="s">
        <v>577</v>
      </c>
      <c r="G173" s="490" t="s">
        <v>892</v>
      </c>
      <c r="H173" s="490"/>
      <c r="I173" s="490"/>
      <c r="J173" s="490"/>
      <c r="K173" s="490"/>
      <c r="L173" s="490"/>
      <c r="M173" s="490"/>
      <c r="N173" s="490"/>
      <c r="O173" s="490"/>
      <c r="P173" s="490"/>
      <c r="Q173" s="490"/>
      <c r="R173" s="490"/>
      <c r="S173" s="490"/>
      <c r="T173" s="490"/>
      <c r="U173" s="490"/>
      <c r="V173" s="490"/>
      <c r="W173" s="490"/>
      <c r="X173" s="490"/>
      <c r="Y173" s="490"/>
      <c r="Z173" s="490"/>
      <c r="AA173" s="490"/>
      <c r="AB173" s="490"/>
      <c r="AC173" s="490"/>
      <c r="AD173" s="490"/>
    </row>
    <row r="174" spans="3:31" ht="5.0999999999999996" customHeight="1" x14ac:dyDescent="0.2"/>
    <row r="175" spans="3:31" x14ac:dyDescent="0.2">
      <c r="D175" s="494" t="s">
        <v>1178</v>
      </c>
      <c r="E175" s="494" t="s">
        <v>603</v>
      </c>
      <c r="F175" s="162" t="s">
        <v>801</v>
      </c>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row>
    <row r="176" spans="3:31" x14ac:dyDescent="0.2">
      <c r="F176" s="158" t="s">
        <v>577</v>
      </c>
      <c r="G176" s="490" t="s">
        <v>1274</v>
      </c>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row>
    <row r="177" spans="3:31" ht="15.75" customHeight="1" x14ac:dyDescent="0.2">
      <c r="F177" s="158"/>
      <c r="G177" s="490" t="s">
        <v>605</v>
      </c>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row>
    <row r="178" spans="3:31" ht="15.75" customHeight="1" x14ac:dyDescent="0.2">
      <c r="F178" s="158"/>
      <c r="G178" s="490" t="s">
        <v>977</v>
      </c>
      <c r="H178" s="490"/>
      <c r="I178" s="490"/>
      <c r="J178" s="490"/>
      <c r="K178" s="490"/>
      <c r="L178" s="490"/>
      <c r="M178" s="490"/>
      <c r="N178" s="490"/>
      <c r="O178" s="490"/>
      <c r="P178" s="490"/>
      <c r="Q178" s="490"/>
      <c r="R178" s="490"/>
      <c r="S178" s="490"/>
      <c r="T178" s="490"/>
      <c r="U178" s="490"/>
      <c r="V178" s="490"/>
      <c r="W178" s="157"/>
      <c r="X178" s="157"/>
      <c r="Y178" s="157"/>
      <c r="Z178" s="157"/>
      <c r="AA178" s="157"/>
      <c r="AB178" s="157"/>
      <c r="AC178" s="157"/>
      <c r="AD178" s="157"/>
    </row>
    <row r="179" spans="3:31" ht="30.75" customHeight="1" x14ac:dyDescent="0.2">
      <c r="F179" s="158" t="s">
        <v>577</v>
      </c>
      <c r="G179" s="486" t="s">
        <v>1276</v>
      </c>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6"/>
      <c r="AD179" s="486"/>
    </row>
    <row r="180" spans="3:31" ht="15.75" customHeight="1" x14ac:dyDescent="0.2">
      <c r="C180" s="151"/>
      <c r="D180" s="170"/>
      <c r="E180" s="170"/>
      <c r="F180" s="155"/>
      <c r="G180" s="155"/>
      <c r="H180" s="155"/>
      <c r="I180" s="155"/>
      <c r="J180" s="197"/>
      <c r="K180" s="155"/>
      <c r="L180" s="155"/>
      <c r="M180" s="155"/>
      <c r="N180" s="155"/>
      <c r="O180" s="155"/>
      <c r="P180" s="155"/>
      <c r="Q180" s="155"/>
      <c r="R180" s="155"/>
      <c r="S180" s="155"/>
      <c r="T180" s="155"/>
      <c r="U180" s="155"/>
      <c r="V180" s="155"/>
      <c r="W180" s="155"/>
      <c r="X180" s="201"/>
      <c r="Y180" s="201"/>
      <c r="Z180" s="201"/>
      <c r="AA180" s="201"/>
      <c r="AB180" s="201"/>
      <c r="AC180" s="201"/>
      <c r="AD180" s="201"/>
    </row>
    <row r="181" spans="3:31" ht="7.5" customHeight="1" x14ac:dyDescent="0.2">
      <c r="C181" s="151"/>
      <c r="D181" s="161"/>
      <c r="E181" s="161"/>
    </row>
    <row r="182" spans="3:31" ht="15.75" customHeight="1" x14ac:dyDescent="0.2">
      <c r="C182" s="151"/>
      <c r="D182" s="507" t="s">
        <v>756</v>
      </c>
      <c r="E182" s="507"/>
      <c r="F182" s="507"/>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row>
    <row r="183" spans="3:31" ht="7.5" customHeight="1" x14ac:dyDescent="0.2">
      <c r="C183" s="151"/>
      <c r="D183" s="382"/>
      <c r="E183" s="382"/>
      <c r="F183" s="382"/>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row>
    <row r="184" spans="3:31" s="168" customFormat="1" ht="20.100000000000001" customHeight="1" x14ac:dyDescent="0.2">
      <c r="C184" s="169"/>
      <c r="D184" s="168" t="s">
        <v>1168</v>
      </c>
      <c r="H184" s="168" t="s">
        <v>580</v>
      </c>
      <c r="I184" s="495" t="s">
        <v>581</v>
      </c>
      <c r="J184" s="496"/>
      <c r="K184" s="499" t="s">
        <v>1169</v>
      </c>
      <c r="L184" s="499"/>
      <c r="M184" s="500"/>
    </row>
    <row r="185" spans="3:31" ht="7.5" customHeight="1" x14ac:dyDescent="0.2">
      <c r="C185" s="151"/>
      <c r="D185" s="374"/>
      <c r="E185" s="374"/>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row>
    <row r="186" spans="3:31" ht="7.5" customHeight="1" x14ac:dyDescent="0.2">
      <c r="C186" s="151"/>
      <c r="D186" s="170"/>
      <c r="E186" s="170"/>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row>
    <row r="187" spans="3:31" ht="15.75" customHeight="1" x14ac:dyDescent="0.2">
      <c r="C187" s="151"/>
      <c r="D187" s="494" t="s">
        <v>1179</v>
      </c>
      <c r="E187" s="494"/>
      <c r="F187" s="490" t="s">
        <v>757</v>
      </c>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row>
    <row r="188" spans="3:31" ht="30" customHeight="1" x14ac:dyDescent="0.2">
      <c r="C188" s="151"/>
      <c r="D188" s="494"/>
      <c r="E188" s="494"/>
      <c r="F188" s="437" t="s">
        <v>577</v>
      </c>
      <c r="G188" s="486" t="s">
        <v>1286</v>
      </c>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161"/>
    </row>
    <row r="189" spans="3:31" ht="30" customHeight="1" x14ac:dyDescent="0.2">
      <c r="C189" s="151"/>
      <c r="D189" s="431"/>
      <c r="E189" s="431"/>
      <c r="F189" s="437" t="s">
        <v>577</v>
      </c>
      <c r="G189" s="486" t="s">
        <v>1267</v>
      </c>
      <c r="H189" s="486"/>
      <c r="I189" s="486"/>
      <c r="J189" s="486"/>
      <c r="K189" s="486"/>
      <c r="L189" s="486"/>
      <c r="M189" s="486"/>
      <c r="N189" s="486"/>
      <c r="O189" s="486"/>
      <c r="P189" s="486"/>
      <c r="Q189" s="486"/>
      <c r="R189" s="486"/>
      <c r="S189" s="486"/>
      <c r="T189" s="486"/>
      <c r="U189" s="486"/>
      <c r="V189" s="486"/>
      <c r="W189" s="486"/>
      <c r="X189" s="486"/>
      <c r="Y189" s="486"/>
      <c r="Z189" s="486"/>
      <c r="AA189" s="486"/>
      <c r="AB189" s="486"/>
      <c r="AC189" s="486"/>
      <c r="AD189" s="486"/>
      <c r="AE189" s="161"/>
    </row>
    <row r="190" spans="3:31" ht="30" customHeight="1" x14ac:dyDescent="0.2">
      <c r="C190" s="151"/>
      <c r="D190" s="431"/>
      <c r="E190" s="431"/>
      <c r="F190" s="437" t="s">
        <v>577</v>
      </c>
      <c r="G190" s="486" t="s">
        <v>1287</v>
      </c>
      <c r="H190" s="486"/>
      <c r="I190" s="486"/>
      <c r="J190" s="486"/>
      <c r="K190" s="486"/>
      <c r="L190" s="486"/>
      <c r="M190" s="486"/>
      <c r="N190" s="486"/>
      <c r="O190" s="486"/>
      <c r="P190" s="486"/>
      <c r="Q190" s="486"/>
      <c r="R190" s="486"/>
      <c r="S190" s="486"/>
      <c r="T190" s="486"/>
      <c r="U190" s="486"/>
      <c r="V190" s="486"/>
      <c r="W190" s="486"/>
      <c r="X190" s="486"/>
      <c r="Y190" s="486"/>
      <c r="Z190" s="486"/>
      <c r="AA190" s="486"/>
      <c r="AB190" s="486"/>
      <c r="AC190" s="486"/>
      <c r="AD190" s="486"/>
      <c r="AE190" s="161"/>
    </row>
    <row r="191" spans="3:31" ht="30" customHeight="1" x14ac:dyDescent="0.2">
      <c r="C191" s="151"/>
      <c r="D191" s="431"/>
      <c r="E191" s="431"/>
      <c r="F191" s="437" t="s">
        <v>577</v>
      </c>
      <c r="G191" s="486" t="s">
        <v>1268</v>
      </c>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161"/>
    </row>
    <row r="192" spans="3:31" ht="15.75" customHeight="1" x14ac:dyDescent="0.2">
      <c r="C192" s="151"/>
      <c r="D192" s="161"/>
      <c r="E192" s="161"/>
      <c r="F192" s="437" t="s">
        <v>577</v>
      </c>
      <c r="G192" s="490" t="s">
        <v>1278</v>
      </c>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row>
    <row r="193" spans="3:30" ht="7.5" customHeight="1" x14ac:dyDescent="0.2">
      <c r="C193" s="151"/>
      <c r="D193" s="161"/>
      <c r="E193" s="161"/>
    </row>
    <row r="194" spans="3:30" ht="15.75" customHeight="1" x14ac:dyDescent="0.2">
      <c r="C194" s="151"/>
      <c r="D194" s="494" t="s">
        <v>1181</v>
      </c>
      <c r="E194" s="494"/>
      <c r="F194" s="162" t="s">
        <v>602</v>
      </c>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row>
    <row r="195" spans="3:30" ht="15.75" customHeight="1" x14ac:dyDescent="0.2">
      <c r="C195" s="151"/>
      <c r="D195" s="161"/>
      <c r="E195" s="161"/>
      <c r="F195" s="158" t="s">
        <v>577</v>
      </c>
      <c r="G195" s="490" t="s">
        <v>1279</v>
      </c>
      <c r="H195" s="490"/>
      <c r="I195" s="490"/>
      <c r="J195" s="490"/>
      <c r="K195" s="490"/>
      <c r="L195" s="490"/>
      <c r="M195" s="490"/>
      <c r="N195" s="490"/>
      <c r="O195" s="490"/>
      <c r="P195" s="490"/>
      <c r="Q195" s="490"/>
      <c r="R195" s="490"/>
      <c r="S195" s="490"/>
      <c r="T195" s="490"/>
      <c r="U195" s="490"/>
      <c r="V195" s="490"/>
      <c r="W195" s="490"/>
      <c r="X195" s="490"/>
      <c r="Y195" s="490"/>
      <c r="Z195" s="490"/>
      <c r="AA195" s="490"/>
      <c r="AB195" s="490"/>
      <c r="AC195" s="490"/>
      <c r="AD195" s="490"/>
    </row>
    <row r="196" spans="3:30" ht="32.25" customHeight="1" x14ac:dyDescent="0.2">
      <c r="F196" s="158" t="s">
        <v>577</v>
      </c>
      <c r="G196" s="486" t="s">
        <v>1280</v>
      </c>
      <c r="H196" s="486"/>
      <c r="I196" s="486"/>
      <c r="J196" s="486"/>
      <c r="K196" s="486"/>
      <c r="L196" s="486"/>
      <c r="M196" s="486"/>
      <c r="N196" s="486"/>
      <c r="O196" s="486"/>
      <c r="P196" s="486"/>
      <c r="Q196" s="486"/>
      <c r="R196" s="486"/>
      <c r="S196" s="486"/>
      <c r="T196" s="486"/>
      <c r="U196" s="486"/>
      <c r="V196" s="486"/>
      <c r="W196" s="486"/>
      <c r="X196" s="486"/>
      <c r="Y196" s="486"/>
      <c r="Z196" s="486"/>
      <c r="AA196" s="486"/>
      <c r="AB196" s="486"/>
      <c r="AC196" s="486"/>
      <c r="AD196" s="486"/>
    </row>
    <row r="197" spans="3:30" ht="38.25" customHeight="1" x14ac:dyDescent="0.2">
      <c r="F197" s="158" t="s">
        <v>577</v>
      </c>
      <c r="G197" s="491" t="s">
        <v>1271</v>
      </c>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3"/>
    </row>
    <row r="198" spans="3:30" x14ac:dyDescent="0.2">
      <c r="F198" s="158" t="s">
        <v>577</v>
      </c>
      <c r="G198" s="490" t="s">
        <v>1273</v>
      </c>
      <c r="H198" s="490"/>
      <c r="I198" s="490"/>
      <c r="J198" s="490"/>
      <c r="K198" s="490"/>
      <c r="L198" s="490"/>
      <c r="M198" s="490"/>
      <c r="N198" s="490"/>
      <c r="O198" s="490"/>
      <c r="P198" s="490"/>
      <c r="Q198" s="490"/>
      <c r="R198" s="490"/>
      <c r="S198" s="490"/>
      <c r="T198" s="490"/>
      <c r="U198" s="490"/>
      <c r="V198" s="490"/>
      <c r="W198" s="490"/>
      <c r="X198" s="490"/>
      <c r="Y198" s="490"/>
      <c r="Z198" s="490"/>
      <c r="AA198" s="490"/>
      <c r="AB198" s="490"/>
      <c r="AC198" s="490"/>
      <c r="AD198" s="490"/>
    </row>
    <row r="199" spans="3:30" ht="15.75" customHeight="1" x14ac:dyDescent="0.2">
      <c r="C199" s="151"/>
      <c r="D199" s="161"/>
      <c r="E199" s="161"/>
      <c r="F199" s="158" t="s">
        <v>577</v>
      </c>
      <c r="G199" s="490" t="s">
        <v>892</v>
      </c>
      <c r="H199" s="490"/>
      <c r="I199" s="490"/>
      <c r="J199" s="490"/>
      <c r="K199" s="490"/>
      <c r="L199" s="490"/>
      <c r="M199" s="490"/>
      <c r="N199" s="490"/>
      <c r="O199" s="490"/>
      <c r="P199" s="490"/>
      <c r="Q199" s="490"/>
      <c r="R199" s="490"/>
      <c r="S199" s="490"/>
      <c r="T199" s="490"/>
      <c r="U199" s="490"/>
      <c r="V199" s="490"/>
      <c r="W199" s="490"/>
      <c r="X199" s="490"/>
      <c r="Y199" s="490"/>
      <c r="Z199" s="490"/>
      <c r="AA199" s="490"/>
      <c r="AB199" s="490"/>
      <c r="AC199" s="490"/>
      <c r="AD199" s="490"/>
    </row>
    <row r="200" spans="3:30" ht="5.0999999999999996" customHeight="1" x14ac:dyDescent="0.2"/>
    <row r="201" spans="3:30" x14ac:dyDescent="0.2">
      <c r="D201" s="494" t="s">
        <v>1182</v>
      </c>
      <c r="E201" s="494" t="s">
        <v>603</v>
      </c>
      <c r="F201" s="162" t="s">
        <v>824</v>
      </c>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row>
    <row r="202" spans="3:30" x14ac:dyDescent="0.2">
      <c r="F202" s="158" t="s">
        <v>577</v>
      </c>
      <c r="G202" s="490" t="s">
        <v>1274</v>
      </c>
      <c r="H202" s="490"/>
      <c r="I202" s="490"/>
      <c r="J202" s="490"/>
      <c r="K202" s="490"/>
      <c r="L202" s="490"/>
      <c r="M202" s="490"/>
      <c r="N202" s="490"/>
      <c r="O202" s="490"/>
      <c r="P202" s="490"/>
      <c r="Q202" s="490"/>
      <c r="R202" s="490"/>
      <c r="S202" s="490"/>
      <c r="T202" s="490"/>
      <c r="U202" s="490"/>
      <c r="V202" s="490"/>
      <c r="W202" s="490"/>
      <c r="X202" s="490"/>
      <c r="Y202" s="490"/>
      <c r="Z202" s="490"/>
      <c r="AA202" s="490"/>
      <c r="AB202" s="490"/>
      <c r="AC202" s="490"/>
      <c r="AD202" s="490"/>
    </row>
    <row r="203" spans="3:30" ht="15.75" customHeight="1" x14ac:dyDescent="0.2">
      <c r="F203" s="158"/>
      <c r="G203" s="490" t="s">
        <v>605</v>
      </c>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row>
    <row r="204" spans="3:30" ht="15.75" customHeight="1" x14ac:dyDescent="0.2">
      <c r="F204" s="158"/>
      <c r="G204" s="490" t="s">
        <v>977</v>
      </c>
      <c r="H204" s="490"/>
      <c r="I204" s="490"/>
      <c r="J204" s="490"/>
      <c r="K204" s="490"/>
      <c r="L204" s="490"/>
      <c r="M204" s="490"/>
      <c r="N204" s="490"/>
      <c r="O204" s="490"/>
      <c r="P204" s="490"/>
      <c r="Q204" s="490"/>
      <c r="R204" s="490"/>
      <c r="S204" s="490"/>
      <c r="T204" s="490"/>
      <c r="U204" s="490"/>
      <c r="V204" s="490"/>
      <c r="W204" s="433"/>
      <c r="X204" s="433"/>
      <c r="Y204" s="433"/>
      <c r="Z204" s="433"/>
      <c r="AA204" s="433"/>
      <c r="AB204" s="433"/>
      <c r="AC204" s="433"/>
      <c r="AD204" s="433"/>
    </row>
    <row r="205" spans="3:30" ht="30.75" customHeight="1" x14ac:dyDescent="0.2">
      <c r="F205" s="158" t="s">
        <v>577</v>
      </c>
      <c r="G205" s="486" t="s">
        <v>1316</v>
      </c>
      <c r="H205" s="486"/>
      <c r="I205" s="486"/>
      <c r="J205" s="486"/>
      <c r="K205" s="486"/>
      <c r="L205" s="486"/>
      <c r="M205" s="486"/>
      <c r="N205" s="486"/>
      <c r="O205" s="486"/>
      <c r="P205" s="486"/>
      <c r="Q205" s="486"/>
      <c r="R205" s="486"/>
      <c r="S205" s="486"/>
      <c r="T205" s="486"/>
      <c r="U205" s="486"/>
      <c r="V205" s="486"/>
      <c r="W205" s="486"/>
      <c r="X205" s="486"/>
      <c r="Y205" s="486"/>
      <c r="Z205" s="486"/>
      <c r="AA205" s="486"/>
      <c r="AB205" s="486"/>
      <c r="AC205" s="486"/>
      <c r="AD205" s="486"/>
    </row>
    <row r="206" spans="3:30" ht="15.75" customHeight="1" x14ac:dyDescent="0.2">
      <c r="C206" s="151"/>
      <c r="D206" s="170"/>
      <c r="E206" s="170"/>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row>
    <row r="207" spans="3:30" ht="15.75" customHeight="1" x14ac:dyDescent="0.2">
      <c r="C207" s="151"/>
      <c r="D207" s="507" t="s">
        <v>765</v>
      </c>
      <c r="E207" s="507"/>
      <c r="F207" s="507"/>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row>
    <row r="208" spans="3:30" ht="7.5" customHeight="1" x14ac:dyDescent="0.2">
      <c r="C208" s="151"/>
      <c r="D208" s="382"/>
      <c r="E208" s="382"/>
      <c r="F208" s="382"/>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row>
    <row r="209" spans="3:31" s="168" customFormat="1" ht="20.100000000000001" customHeight="1" x14ac:dyDescent="0.2">
      <c r="C209" s="169"/>
      <c r="D209" s="168" t="s">
        <v>1170</v>
      </c>
      <c r="H209" s="168" t="s">
        <v>580</v>
      </c>
      <c r="I209" s="495" t="s">
        <v>581</v>
      </c>
      <c r="J209" s="496"/>
      <c r="K209" s="499" t="s">
        <v>1171</v>
      </c>
      <c r="L209" s="499"/>
      <c r="M209" s="500"/>
    </row>
    <row r="210" spans="3:31" ht="7.5" customHeight="1" x14ac:dyDescent="0.2">
      <c r="C210" s="151"/>
      <c r="D210" s="374"/>
      <c r="E210" s="374"/>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row>
    <row r="211" spans="3:31" ht="15.75" customHeight="1" x14ac:dyDescent="0.2">
      <c r="C211" s="151"/>
      <c r="D211" s="494" t="s">
        <v>1183</v>
      </c>
      <c r="E211" s="494"/>
      <c r="F211" s="490" t="s">
        <v>766</v>
      </c>
      <c r="G211" s="490"/>
      <c r="H211" s="490"/>
      <c r="I211" s="490"/>
      <c r="J211" s="490"/>
      <c r="K211" s="490"/>
      <c r="L211" s="490"/>
      <c r="M211" s="490"/>
      <c r="N211" s="490"/>
      <c r="O211" s="490"/>
      <c r="P211" s="490"/>
      <c r="Q211" s="490"/>
      <c r="R211" s="490"/>
      <c r="S211" s="490"/>
      <c r="T211" s="490"/>
      <c r="U211" s="490"/>
      <c r="V211" s="490"/>
      <c r="W211" s="490"/>
      <c r="X211" s="490"/>
      <c r="Y211" s="490"/>
      <c r="Z211" s="490"/>
      <c r="AA211" s="490"/>
      <c r="AB211" s="490"/>
      <c r="AC211" s="490"/>
      <c r="AD211" s="490"/>
    </row>
    <row r="212" spans="3:31" ht="14.25" customHeight="1" x14ac:dyDescent="0.2">
      <c r="C212" s="151"/>
      <c r="D212" s="170"/>
      <c r="E212" s="170"/>
      <c r="F212" s="437" t="s">
        <v>577</v>
      </c>
      <c r="G212" s="486" t="s">
        <v>767</v>
      </c>
      <c r="H212" s="486"/>
      <c r="I212" s="486"/>
      <c r="J212" s="486"/>
      <c r="K212" s="486"/>
      <c r="L212" s="486"/>
      <c r="M212" s="486"/>
      <c r="N212" s="486"/>
      <c r="O212" s="486"/>
      <c r="P212" s="486"/>
      <c r="Q212" s="486"/>
      <c r="R212" s="486"/>
      <c r="S212" s="486"/>
      <c r="T212" s="486"/>
      <c r="U212" s="486"/>
      <c r="V212" s="486"/>
      <c r="W212" s="486"/>
      <c r="X212" s="486"/>
      <c r="Y212" s="486"/>
      <c r="Z212" s="486"/>
      <c r="AA212" s="486"/>
      <c r="AB212" s="486"/>
      <c r="AC212" s="486"/>
      <c r="AD212" s="486"/>
      <c r="AE212" s="486"/>
    </row>
    <row r="213" spans="3:31" ht="5.0999999999999996" customHeight="1" x14ac:dyDescent="0.2">
      <c r="C213" s="151"/>
      <c r="D213" s="170"/>
      <c r="E213" s="170"/>
      <c r="F213" s="437" t="s">
        <v>577</v>
      </c>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row>
    <row r="214" spans="3:31" ht="15.75" customHeight="1" x14ac:dyDescent="0.2">
      <c r="C214" s="151"/>
      <c r="D214" s="170"/>
      <c r="E214" s="170"/>
      <c r="F214" s="437" t="s">
        <v>577</v>
      </c>
      <c r="G214" s="486" t="s">
        <v>1233</v>
      </c>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86"/>
    </row>
    <row r="215" spans="3:31" ht="5.0999999999999996" customHeight="1" x14ac:dyDescent="0.2">
      <c r="C215" s="151"/>
      <c r="D215" s="170"/>
      <c r="E215" s="170"/>
      <c r="F215" s="437" t="s">
        <v>577</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row>
    <row r="216" spans="3:31" ht="30" customHeight="1" x14ac:dyDescent="0.2">
      <c r="C216" s="151"/>
      <c r="D216" s="494"/>
      <c r="E216" s="494"/>
      <c r="F216" s="437" t="s">
        <v>577</v>
      </c>
      <c r="G216" s="486" t="s">
        <v>1289</v>
      </c>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row>
    <row r="217" spans="3:31" ht="30" customHeight="1" x14ac:dyDescent="0.2">
      <c r="C217" s="151"/>
      <c r="D217" s="170"/>
      <c r="E217" s="170"/>
      <c r="F217" s="437" t="s">
        <v>577</v>
      </c>
      <c r="G217" s="486" t="s">
        <v>1283</v>
      </c>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86"/>
    </row>
    <row r="218" spans="3:31" ht="15.75" customHeight="1" x14ac:dyDescent="0.2">
      <c r="C218" s="151"/>
      <c r="D218" s="161"/>
      <c r="E218" s="161"/>
      <c r="F218" s="437" t="s">
        <v>577</v>
      </c>
      <c r="G218" s="486" t="s">
        <v>1290</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row>
    <row r="219" spans="3:31" ht="7.5" customHeight="1" x14ac:dyDescent="0.2">
      <c r="C219" s="151"/>
      <c r="D219" s="161"/>
      <c r="E219" s="161"/>
    </row>
    <row r="220" spans="3:31" ht="15.75" customHeight="1" x14ac:dyDescent="0.2">
      <c r="C220" s="151"/>
      <c r="D220" s="494" t="s">
        <v>1185</v>
      </c>
      <c r="E220" s="494"/>
      <c r="F220" s="162" t="s">
        <v>602</v>
      </c>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row>
    <row r="221" spans="3:31" ht="15.75" customHeight="1" x14ac:dyDescent="0.2">
      <c r="C221" s="151"/>
      <c r="D221" s="161"/>
      <c r="E221" s="161"/>
      <c r="F221" s="158" t="s">
        <v>577</v>
      </c>
      <c r="G221" s="490" t="s">
        <v>1184</v>
      </c>
      <c r="H221" s="490"/>
      <c r="I221" s="490"/>
      <c r="J221" s="490"/>
      <c r="K221" s="490"/>
      <c r="L221" s="490"/>
      <c r="M221" s="490"/>
      <c r="N221" s="490"/>
      <c r="O221" s="490"/>
      <c r="P221" s="490"/>
      <c r="Q221" s="490"/>
      <c r="R221" s="490"/>
      <c r="S221" s="490"/>
      <c r="T221" s="490"/>
      <c r="U221" s="162"/>
      <c r="V221" s="162"/>
      <c r="W221" s="162"/>
      <c r="X221" s="162"/>
      <c r="Y221" s="162"/>
      <c r="Z221" s="162"/>
      <c r="AA221" s="162"/>
      <c r="AB221" s="162"/>
      <c r="AC221" s="162"/>
      <c r="AD221" s="162"/>
    </row>
    <row r="222" spans="3:31" ht="15.75" customHeight="1" x14ac:dyDescent="0.2">
      <c r="C222" s="151"/>
      <c r="F222" s="158" t="s">
        <v>577</v>
      </c>
      <c r="G222" s="490" t="s">
        <v>1291</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row>
    <row r="223" spans="3:31" ht="30" customHeight="1" x14ac:dyDescent="0.2">
      <c r="C223" s="151"/>
      <c r="F223" s="158" t="s">
        <v>577</v>
      </c>
      <c r="G223" s="491" t="s">
        <v>1292</v>
      </c>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3"/>
    </row>
    <row r="224" spans="3:31" x14ac:dyDescent="0.2">
      <c r="F224" s="158" t="s">
        <v>577</v>
      </c>
      <c r="G224" s="490" t="s">
        <v>1293</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row>
    <row r="225" spans="3:31" ht="15.75" customHeight="1" x14ac:dyDescent="0.2">
      <c r="C225" s="151"/>
      <c r="D225" s="161"/>
      <c r="E225" s="161"/>
      <c r="F225" s="158" t="s">
        <v>577</v>
      </c>
      <c r="G225" s="490" t="s">
        <v>892</v>
      </c>
      <c r="H225" s="490"/>
      <c r="I225" s="490"/>
      <c r="J225" s="490"/>
      <c r="K225" s="490"/>
      <c r="L225" s="490"/>
      <c r="M225" s="490"/>
      <c r="N225" s="490"/>
      <c r="O225" s="490"/>
      <c r="P225" s="490"/>
      <c r="Q225" s="490"/>
      <c r="R225" s="490"/>
      <c r="S225" s="490"/>
      <c r="T225" s="490"/>
      <c r="U225" s="162"/>
      <c r="V225" s="162"/>
      <c r="W225" s="162"/>
      <c r="X225" s="162"/>
      <c r="Y225" s="162"/>
      <c r="Z225" s="162"/>
      <c r="AA225" s="162"/>
      <c r="AB225" s="162"/>
      <c r="AC225" s="162"/>
      <c r="AD225" s="162"/>
    </row>
    <row r="226" spans="3:31" ht="5.0999999999999996" customHeight="1" x14ac:dyDescent="0.2"/>
    <row r="227" spans="3:31" x14ac:dyDescent="0.2">
      <c r="D227" s="494" t="s">
        <v>1186</v>
      </c>
      <c r="E227" s="494" t="s">
        <v>603</v>
      </c>
      <c r="F227" s="162" t="s">
        <v>842</v>
      </c>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row>
    <row r="228" spans="3:31" ht="15.75" customHeight="1" x14ac:dyDescent="0.2">
      <c r="F228" s="158" t="s">
        <v>577</v>
      </c>
      <c r="G228" s="486" t="s">
        <v>1294</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row>
    <row r="229" spans="3:31" ht="15.75" customHeight="1" x14ac:dyDescent="0.2">
      <c r="F229" s="158"/>
      <c r="G229" s="486" t="s">
        <v>605</v>
      </c>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157"/>
    </row>
    <row r="230" spans="3:31" ht="15.75" customHeight="1" x14ac:dyDescent="0.2">
      <c r="F230" s="158"/>
      <c r="G230" s="486" t="s">
        <v>977</v>
      </c>
      <c r="H230" s="486"/>
      <c r="I230" s="486"/>
      <c r="J230" s="486"/>
      <c r="K230" s="486"/>
      <c r="L230" s="486"/>
      <c r="M230" s="486"/>
      <c r="N230" s="486"/>
      <c r="O230" s="486"/>
      <c r="P230" s="486"/>
      <c r="Q230" s="486"/>
      <c r="R230" s="486"/>
      <c r="S230" s="486"/>
      <c r="T230" s="486"/>
      <c r="U230" s="486"/>
      <c r="V230" s="486"/>
      <c r="W230" s="486"/>
      <c r="X230" s="486"/>
      <c r="Y230" s="486"/>
      <c r="Z230" s="486"/>
      <c r="AA230" s="486"/>
      <c r="AB230" s="486"/>
      <c r="AC230" s="486"/>
      <c r="AD230" s="157"/>
    </row>
    <row r="231" spans="3:31" ht="30" customHeight="1" x14ac:dyDescent="0.2">
      <c r="F231" s="158" t="s">
        <v>577</v>
      </c>
      <c r="G231" s="486" t="s">
        <v>1296</v>
      </c>
      <c r="H231" s="486"/>
      <c r="I231" s="486"/>
      <c r="J231" s="486"/>
      <c r="K231" s="486"/>
      <c r="L231" s="486"/>
      <c r="M231" s="486"/>
      <c r="N231" s="486"/>
      <c r="O231" s="486"/>
      <c r="P231" s="486"/>
      <c r="Q231" s="486"/>
      <c r="R231" s="486"/>
      <c r="S231" s="486"/>
      <c r="T231" s="486"/>
      <c r="U231" s="486"/>
      <c r="V231" s="486"/>
      <c r="W231" s="486"/>
      <c r="X231" s="486"/>
      <c r="Y231" s="486"/>
      <c r="Z231" s="486"/>
      <c r="AA231" s="486"/>
      <c r="AB231" s="486"/>
      <c r="AC231" s="486"/>
      <c r="AD231" s="157"/>
    </row>
    <row r="232" spans="3:31" ht="7.5" customHeight="1" x14ac:dyDescent="0.2"/>
    <row r="233" spans="3:31" ht="15.75" customHeight="1" x14ac:dyDescent="0.2">
      <c r="C233" s="151"/>
      <c r="D233" s="507" t="s">
        <v>775</v>
      </c>
      <c r="E233" s="507"/>
      <c r="F233" s="507"/>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4" spans="3:31" ht="7.5" customHeight="1" x14ac:dyDescent="0.2">
      <c r="C234" s="151"/>
      <c r="D234" s="382"/>
      <c r="E234" s="382"/>
      <c r="F234" s="382"/>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row>
    <row r="235" spans="3:31" s="168" customFormat="1" ht="20.100000000000001" customHeight="1" x14ac:dyDescent="0.2">
      <c r="C235" s="169"/>
      <c r="D235" s="168" t="s">
        <v>1234</v>
      </c>
      <c r="H235" s="168" t="s">
        <v>580</v>
      </c>
      <c r="I235" s="495" t="s">
        <v>581</v>
      </c>
      <c r="J235" s="496"/>
      <c r="K235" s="499" t="s">
        <v>1172</v>
      </c>
      <c r="L235" s="499"/>
      <c r="M235" s="500"/>
    </row>
    <row r="236" spans="3:31" ht="7.5" customHeight="1" x14ac:dyDescent="0.2">
      <c r="C236" s="151"/>
      <c r="D236" s="374"/>
      <c r="E236" s="374"/>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row>
    <row r="237" spans="3:31" ht="5.0999999999999996" customHeight="1" x14ac:dyDescent="0.2">
      <c r="C237" s="151"/>
      <c r="D237" s="170"/>
      <c r="E237" s="170"/>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row>
    <row r="238" spans="3:31" ht="15.75" customHeight="1" x14ac:dyDescent="0.2">
      <c r="C238" s="151"/>
      <c r="D238" s="494" t="s">
        <v>1187</v>
      </c>
      <c r="E238" s="494"/>
      <c r="F238" s="490" t="s">
        <v>1298</v>
      </c>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row>
    <row r="239" spans="3:31" ht="30" customHeight="1" x14ac:dyDescent="0.2">
      <c r="C239" s="151"/>
      <c r="D239" s="431"/>
      <c r="E239" s="431"/>
      <c r="F239" s="437" t="s">
        <v>577</v>
      </c>
      <c r="G239" s="486" t="s">
        <v>1297</v>
      </c>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row>
    <row r="240" spans="3:31" ht="30" customHeight="1" x14ac:dyDescent="0.2">
      <c r="C240" s="151"/>
      <c r="D240" s="170"/>
      <c r="E240" s="170"/>
      <c r="F240" s="437" t="s">
        <v>577</v>
      </c>
      <c r="G240" s="486" t="s">
        <v>1283</v>
      </c>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161"/>
    </row>
    <row r="241" spans="3:30" ht="15.75" customHeight="1" x14ac:dyDescent="0.2">
      <c r="C241" s="151"/>
      <c r="D241" s="161"/>
      <c r="E241" s="161"/>
      <c r="F241" s="437" t="s">
        <v>577</v>
      </c>
      <c r="G241" s="490" t="s">
        <v>1300</v>
      </c>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row>
    <row r="242" spans="3:30" ht="7.5" customHeight="1" x14ac:dyDescent="0.2"/>
    <row r="243" spans="3:30" ht="15.75" customHeight="1" x14ac:dyDescent="0.2">
      <c r="C243" s="151"/>
      <c r="D243" s="494" t="s">
        <v>1188</v>
      </c>
      <c r="E243" s="494"/>
      <c r="F243" s="162" t="s">
        <v>602</v>
      </c>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row>
    <row r="244" spans="3:30" ht="15.75" customHeight="1" x14ac:dyDescent="0.2">
      <c r="C244" s="151"/>
      <c r="D244" s="161"/>
      <c r="E244" s="161"/>
      <c r="F244" s="158" t="s">
        <v>577</v>
      </c>
      <c r="G244" s="490" t="s">
        <v>1190</v>
      </c>
      <c r="H244" s="490"/>
      <c r="I244" s="490"/>
      <c r="J244" s="490"/>
      <c r="K244" s="490"/>
      <c r="L244" s="490"/>
      <c r="M244" s="490"/>
      <c r="N244" s="490"/>
      <c r="O244" s="490"/>
      <c r="P244" s="490"/>
      <c r="Q244" s="490"/>
      <c r="R244" s="490"/>
      <c r="S244" s="490"/>
      <c r="T244" s="490"/>
      <c r="U244" s="162"/>
      <c r="V244" s="162"/>
      <c r="W244" s="162"/>
      <c r="X244" s="162"/>
      <c r="Y244" s="162"/>
      <c r="Z244" s="162"/>
      <c r="AA244" s="162"/>
      <c r="AB244" s="162"/>
      <c r="AC244" s="162"/>
      <c r="AD244" s="162"/>
    </row>
    <row r="245" spans="3:30" ht="15.75" customHeight="1" x14ac:dyDescent="0.2">
      <c r="C245" s="151"/>
      <c r="F245" s="158" t="s">
        <v>577</v>
      </c>
      <c r="G245" s="490" t="s">
        <v>1299</v>
      </c>
      <c r="H245" s="490"/>
      <c r="I245" s="490"/>
      <c r="J245" s="490"/>
      <c r="K245" s="490"/>
      <c r="L245" s="490"/>
      <c r="M245" s="490"/>
      <c r="N245" s="490"/>
      <c r="O245" s="490"/>
      <c r="P245" s="490"/>
      <c r="Q245" s="490"/>
      <c r="R245" s="490"/>
      <c r="S245" s="490"/>
      <c r="T245" s="490"/>
      <c r="U245" s="490"/>
      <c r="V245" s="490"/>
      <c r="W245" s="490"/>
      <c r="X245" s="490"/>
      <c r="Y245" s="490"/>
      <c r="Z245" s="490"/>
      <c r="AA245" s="490"/>
      <c r="AB245" s="490"/>
      <c r="AC245" s="490"/>
      <c r="AD245" s="490"/>
    </row>
    <row r="246" spans="3:30" ht="30" customHeight="1" x14ac:dyDescent="0.2">
      <c r="C246" s="151"/>
      <c r="F246" s="158" t="s">
        <v>577</v>
      </c>
      <c r="G246" s="491" t="s">
        <v>1292</v>
      </c>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3"/>
    </row>
    <row r="247" spans="3:30" x14ac:dyDescent="0.2">
      <c r="F247" s="158" t="s">
        <v>577</v>
      </c>
      <c r="G247" s="501" t="s">
        <v>1301</v>
      </c>
      <c r="H247" s="501"/>
      <c r="I247" s="501"/>
      <c r="J247" s="501"/>
      <c r="K247" s="501"/>
      <c r="L247" s="501"/>
      <c r="M247" s="501"/>
      <c r="N247" s="501"/>
      <c r="O247" s="501"/>
      <c r="P247" s="501"/>
      <c r="Q247" s="501"/>
      <c r="R247" s="501"/>
      <c r="S247" s="501"/>
      <c r="T247" s="501"/>
      <c r="U247" s="501"/>
      <c r="V247" s="501"/>
      <c r="W247" s="501"/>
      <c r="X247" s="501"/>
      <c r="Y247" s="501"/>
      <c r="Z247" s="501"/>
      <c r="AA247" s="501"/>
      <c r="AB247" s="501"/>
      <c r="AC247" s="501"/>
      <c r="AD247" s="501"/>
    </row>
    <row r="248" spans="3:30" ht="5.0999999999999996" customHeight="1" x14ac:dyDescent="0.2">
      <c r="D248" s="161"/>
      <c r="E248" s="161"/>
      <c r="F248" s="158"/>
      <c r="G248" s="490"/>
      <c r="H248" s="490"/>
      <c r="I248" s="490"/>
      <c r="J248" s="490"/>
      <c r="K248" s="490"/>
      <c r="L248" s="490"/>
      <c r="M248" s="490"/>
      <c r="N248" s="490"/>
      <c r="O248" s="490"/>
      <c r="P248" s="490"/>
      <c r="Q248" s="490"/>
      <c r="R248" s="490"/>
      <c r="S248" s="490"/>
      <c r="T248" s="490"/>
      <c r="U248" s="490"/>
      <c r="V248" s="490"/>
      <c r="W248" s="490"/>
      <c r="X248" s="490"/>
      <c r="Y248" s="490"/>
      <c r="Z248" s="490"/>
      <c r="AA248" s="490"/>
      <c r="AB248" s="490"/>
      <c r="AC248" s="490"/>
      <c r="AD248" s="490"/>
    </row>
    <row r="249" spans="3:30" x14ac:dyDescent="0.2">
      <c r="D249" s="494" t="s">
        <v>1189</v>
      </c>
      <c r="E249" s="494"/>
      <c r="F249" s="151" t="s">
        <v>884</v>
      </c>
      <c r="AD249" s="162"/>
    </row>
    <row r="250" spans="3:30" x14ac:dyDescent="0.2">
      <c r="D250" s="494"/>
      <c r="E250" s="494"/>
      <c r="F250" s="387" t="s">
        <v>577</v>
      </c>
      <c r="G250" s="490" t="s">
        <v>1302</v>
      </c>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row>
    <row r="251" spans="3:30" ht="15.75" customHeight="1" x14ac:dyDescent="0.2">
      <c r="F251" s="158" t="s">
        <v>577</v>
      </c>
      <c r="G251" s="490" t="s">
        <v>605</v>
      </c>
      <c r="H251" s="490"/>
      <c r="I251" s="490"/>
      <c r="J251" s="490"/>
      <c r="K251" s="490"/>
      <c r="L251" s="490"/>
      <c r="M251" s="490"/>
      <c r="N251" s="490"/>
      <c r="O251" s="490"/>
      <c r="P251" s="490"/>
      <c r="Q251" s="490"/>
      <c r="R251" s="490"/>
      <c r="S251" s="490"/>
      <c r="T251" s="490"/>
      <c r="U251" s="162"/>
      <c r="V251" s="162"/>
      <c r="W251" s="162"/>
      <c r="X251" s="162"/>
      <c r="Y251" s="162"/>
      <c r="Z251" s="162"/>
      <c r="AA251" s="162"/>
      <c r="AB251" s="162"/>
      <c r="AC251" s="162"/>
      <c r="AD251" s="157"/>
    </row>
    <row r="252" spans="3:30" ht="15.75" customHeight="1" x14ac:dyDescent="0.2">
      <c r="F252" s="158" t="s">
        <v>577</v>
      </c>
      <c r="G252" s="486" t="s">
        <v>977</v>
      </c>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157"/>
    </row>
    <row r="253" spans="3:30" ht="15.75" customHeight="1" x14ac:dyDescent="0.2">
      <c r="F253" s="158" t="s">
        <v>577</v>
      </c>
      <c r="G253" s="486" t="s">
        <v>1304</v>
      </c>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157"/>
    </row>
    <row r="254" spans="3:30" ht="15.75" customHeight="1" x14ac:dyDescent="0.2">
      <c r="C254" s="151"/>
      <c r="D254" s="170"/>
      <c r="E254" s="170"/>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row>
    <row r="255" spans="3:30" ht="15.75" customHeight="1" x14ac:dyDescent="0.2">
      <c r="C255" s="151"/>
      <c r="D255" s="507" t="s">
        <v>936</v>
      </c>
      <c r="E255" s="507"/>
      <c r="F255" s="507"/>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row>
    <row r="256" spans="3:30" ht="7.5" customHeight="1" x14ac:dyDescent="0.2">
      <c r="C256" s="151"/>
      <c r="D256" s="382"/>
      <c r="E256" s="382"/>
      <c r="F256" s="382"/>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row>
    <row r="257" spans="3:31" s="168" customFormat="1" ht="20.100000000000001" customHeight="1" x14ac:dyDescent="0.2">
      <c r="C257" s="169"/>
      <c r="D257" s="168" t="s">
        <v>1174</v>
      </c>
      <c r="H257" s="168" t="s">
        <v>580</v>
      </c>
      <c r="I257" s="495" t="s">
        <v>581</v>
      </c>
      <c r="J257" s="496"/>
      <c r="K257" s="497" t="s">
        <v>1173</v>
      </c>
      <c r="L257" s="497"/>
      <c r="M257" s="498"/>
    </row>
    <row r="258" spans="3:31" ht="7.5" customHeight="1" x14ac:dyDescent="0.2">
      <c r="C258" s="151"/>
      <c r="D258" s="170"/>
      <c r="E258" s="170"/>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row>
    <row r="259" spans="3:31" ht="15.75" customHeight="1" x14ac:dyDescent="0.2">
      <c r="C259" s="151"/>
      <c r="D259" s="494" t="s">
        <v>1191</v>
      </c>
      <c r="E259" s="494"/>
      <c r="F259" s="490" t="s">
        <v>937</v>
      </c>
      <c r="G259" s="490"/>
      <c r="H259" s="490"/>
      <c r="I259" s="490"/>
      <c r="J259" s="490"/>
      <c r="K259" s="490"/>
      <c r="L259" s="490"/>
      <c r="M259" s="490"/>
      <c r="N259" s="490"/>
      <c r="O259" s="490"/>
      <c r="P259" s="490"/>
      <c r="Q259" s="490"/>
      <c r="R259" s="490"/>
      <c r="S259" s="490"/>
      <c r="T259" s="490"/>
      <c r="U259" s="490"/>
      <c r="V259" s="490"/>
      <c r="W259" s="490"/>
      <c r="X259" s="490"/>
      <c r="Y259" s="490"/>
      <c r="Z259" s="490"/>
      <c r="AA259" s="490"/>
      <c r="AB259" s="490"/>
      <c r="AC259" s="490"/>
      <c r="AD259" s="490"/>
    </row>
    <row r="260" spans="3:31" ht="30" customHeight="1" x14ac:dyDescent="0.2">
      <c r="C260" s="151"/>
      <c r="D260" s="494"/>
      <c r="E260" s="494"/>
      <c r="F260" s="437" t="s">
        <v>577</v>
      </c>
      <c r="G260" s="486" t="s">
        <v>1307</v>
      </c>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161"/>
    </row>
    <row r="261" spans="3:31" ht="30" customHeight="1" x14ac:dyDescent="0.2">
      <c r="C261" s="151"/>
      <c r="D261" s="431"/>
      <c r="E261" s="431"/>
      <c r="F261" s="437" t="s">
        <v>577</v>
      </c>
      <c r="G261" s="486" t="s">
        <v>1267</v>
      </c>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161"/>
    </row>
    <row r="262" spans="3:31" ht="30" customHeight="1" x14ac:dyDescent="0.2">
      <c r="C262" s="151"/>
      <c r="D262" s="431"/>
      <c r="E262" s="431"/>
      <c r="F262" s="437" t="s">
        <v>577</v>
      </c>
      <c r="G262" s="486" t="s">
        <v>1308</v>
      </c>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161"/>
    </row>
    <row r="263" spans="3:31" ht="30" customHeight="1" x14ac:dyDescent="0.2">
      <c r="C263" s="151"/>
      <c r="D263" s="431"/>
      <c r="E263" s="431"/>
      <c r="F263" s="437" t="s">
        <v>577</v>
      </c>
      <c r="G263" s="486" t="s">
        <v>1268</v>
      </c>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161"/>
    </row>
    <row r="264" spans="3:31" ht="15.75" customHeight="1" x14ac:dyDescent="0.2">
      <c r="C264" s="151"/>
      <c r="D264" s="161"/>
      <c r="E264" s="161"/>
      <c r="F264" s="437" t="s">
        <v>577</v>
      </c>
      <c r="G264" s="490" t="s">
        <v>1309</v>
      </c>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row>
    <row r="265" spans="3:31" ht="7.5" customHeight="1" x14ac:dyDescent="0.2">
      <c r="C265" s="151"/>
      <c r="D265" s="170"/>
      <c r="E265" s="170"/>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row>
    <row r="266" spans="3:31" ht="47.25" customHeight="1" x14ac:dyDescent="0.2">
      <c r="C266" s="151"/>
      <c r="D266" s="170"/>
      <c r="E266" s="170"/>
      <c r="F266" s="486" t="s">
        <v>1235</v>
      </c>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row>
    <row r="267" spans="3:31" ht="67.5" customHeight="1" x14ac:dyDescent="0.2">
      <c r="C267" s="151"/>
      <c r="D267" s="170"/>
      <c r="E267" s="170"/>
      <c r="F267" s="486" t="s">
        <v>938</v>
      </c>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row>
    <row r="268" spans="3:31" ht="7.5" customHeight="1" x14ac:dyDescent="0.2"/>
    <row r="269" spans="3:31" ht="15.75" customHeight="1" x14ac:dyDescent="0.2">
      <c r="C269" s="151"/>
      <c r="D269" s="494" t="s">
        <v>1313</v>
      </c>
      <c r="E269" s="494"/>
      <c r="F269" s="162" t="s">
        <v>602</v>
      </c>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row>
    <row r="270" spans="3:31" ht="15.75" customHeight="1" x14ac:dyDescent="0.2">
      <c r="C270" s="151"/>
      <c r="D270" s="161"/>
      <c r="E270" s="161"/>
      <c r="F270" s="158" t="s">
        <v>577</v>
      </c>
      <c r="G270" s="490" t="s">
        <v>1310</v>
      </c>
      <c r="H270" s="490"/>
      <c r="I270" s="490"/>
      <c r="J270" s="490"/>
      <c r="K270" s="490"/>
      <c r="L270" s="490"/>
      <c r="M270" s="490"/>
      <c r="N270" s="490"/>
      <c r="O270" s="490"/>
      <c r="P270" s="490"/>
      <c r="Q270" s="490"/>
      <c r="R270" s="490"/>
      <c r="S270" s="490"/>
      <c r="T270" s="490"/>
      <c r="U270" s="490"/>
      <c r="V270" s="490"/>
      <c r="W270" s="490"/>
      <c r="X270" s="490"/>
      <c r="Y270" s="490"/>
      <c r="Z270" s="490"/>
      <c r="AA270" s="490"/>
      <c r="AB270" s="490"/>
      <c r="AC270" s="490"/>
      <c r="AD270" s="490"/>
    </row>
    <row r="271" spans="3:31" ht="32.25" customHeight="1" x14ac:dyDescent="0.2">
      <c r="F271" s="158" t="s">
        <v>577</v>
      </c>
      <c r="G271" s="486" t="s">
        <v>1311</v>
      </c>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row>
    <row r="272" spans="3:31" ht="38.25" customHeight="1" x14ac:dyDescent="0.2">
      <c r="F272" s="158" t="s">
        <v>577</v>
      </c>
      <c r="G272" s="491" t="s">
        <v>1271</v>
      </c>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3"/>
    </row>
    <row r="273" spans="3:30" x14ac:dyDescent="0.2">
      <c r="F273" s="158" t="s">
        <v>577</v>
      </c>
      <c r="G273" s="490" t="s">
        <v>1273</v>
      </c>
      <c r="H273" s="490"/>
      <c r="I273" s="490"/>
      <c r="J273" s="490"/>
      <c r="K273" s="490"/>
      <c r="L273" s="490"/>
      <c r="M273" s="490"/>
      <c r="N273" s="490"/>
      <c r="O273" s="490"/>
      <c r="P273" s="490"/>
      <c r="Q273" s="490"/>
      <c r="R273" s="490"/>
      <c r="S273" s="490"/>
      <c r="T273" s="490"/>
      <c r="U273" s="490"/>
      <c r="V273" s="490"/>
      <c r="W273" s="490"/>
      <c r="X273" s="490"/>
      <c r="Y273" s="490"/>
      <c r="Z273" s="490"/>
      <c r="AA273" s="490"/>
      <c r="AB273" s="490"/>
      <c r="AC273" s="490"/>
      <c r="AD273" s="490"/>
    </row>
    <row r="274" spans="3:30" ht="5.0999999999999996" customHeight="1" x14ac:dyDescent="0.2">
      <c r="D274" s="161"/>
      <c r="E274" s="161"/>
      <c r="F274" s="158"/>
      <c r="G274" s="490"/>
      <c r="H274" s="490"/>
      <c r="I274" s="490"/>
      <c r="J274" s="490"/>
      <c r="K274" s="490"/>
      <c r="L274" s="490"/>
      <c r="M274" s="490"/>
      <c r="N274" s="490"/>
      <c r="O274" s="490"/>
      <c r="P274" s="490"/>
      <c r="Q274" s="490"/>
      <c r="R274" s="490"/>
      <c r="S274" s="490"/>
      <c r="T274" s="490"/>
      <c r="U274" s="162"/>
      <c r="V274" s="162"/>
      <c r="W274" s="162"/>
      <c r="X274" s="162"/>
      <c r="Y274" s="162"/>
      <c r="Z274" s="162"/>
      <c r="AA274" s="162"/>
      <c r="AB274" s="162"/>
      <c r="AC274" s="162"/>
    </row>
    <row r="275" spans="3:30" x14ac:dyDescent="0.2">
      <c r="D275" s="494" t="s">
        <v>1314</v>
      </c>
      <c r="E275" s="494"/>
      <c r="F275" s="490" t="s">
        <v>966</v>
      </c>
      <c r="G275" s="490"/>
      <c r="H275" s="490"/>
      <c r="I275" s="490"/>
      <c r="J275" s="490"/>
      <c r="K275" s="490"/>
      <c r="L275" s="490"/>
      <c r="M275" s="490"/>
      <c r="N275" s="490"/>
      <c r="O275" s="490"/>
      <c r="P275" s="490"/>
      <c r="Q275" s="490"/>
      <c r="R275" s="490"/>
      <c r="S275" s="490"/>
      <c r="AD275" s="162"/>
    </row>
    <row r="276" spans="3:30" x14ac:dyDescent="0.2">
      <c r="F276" s="158" t="s">
        <v>577</v>
      </c>
      <c r="G276" s="490" t="s">
        <v>1274</v>
      </c>
      <c r="H276" s="490"/>
      <c r="I276" s="490"/>
      <c r="J276" s="490"/>
      <c r="K276" s="490"/>
      <c r="L276" s="490"/>
      <c r="M276" s="490"/>
      <c r="N276" s="490"/>
      <c r="O276" s="490"/>
      <c r="P276" s="490"/>
      <c r="Q276" s="490"/>
      <c r="R276" s="490"/>
      <c r="S276" s="490"/>
      <c r="T276" s="490"/>
      <c r="U276" s="490"/>
      <c r="V276" s="490"/>
      <c r="W276" s="490"/>
      <c r="X276" s="490"/>
      <c r="Y276" s="490"/>
      <c r="Z276" s="490"/>
      <c r="AA276" s="490"/>
      <c r="AB276" s="490"/>
      <c r="AC276" s="490"/>
      <c r="AD276" s="490"/>
    </row>
    <row r="277" spans="3:30" ht="15.75" customHeight="1" x14ac:dyDescent="0.2">
      <c r="F277" s="158"/>
      <c r="G277" s="490" t="s">
        <v>605</v>
      </c>
      <c r="H277" s="490"/>
      <c r="I277" s="490"/>
      <c r="J277" s="490"/>
      <c r="K277" s="490"/>
      <c r="L277" s="490"/>
      <c r="M277" s="490"/>
      <c r="N277" s="490"/>
      <c r="O277" s="490"/>
      <c r="P277" s="490"/>
      <c r="Q277" s="490"/>
      <c r="R277" s="490"/>
      <c r="S277" s="490"/>
      <c r="T277" s="490"/>
      <c r="U277" s="490"/>
      <c r="V277" s="490"/>
      <c r="W277" s="490"/>
      <c r="X277" s="490"/>
      <c r="Y277" s="490"/>
      <c r="Z277" s="490"/>
      <c r="AA277" s="490"/>
      <c r="AB277" s="490"/>
      <c r="AC277" s="490"/>
      <c r="AD277" s="490"/>
    </row>
    <row r="278" spans="3:30" ht="15.75" customHeight="1" x14ac:dyDescent="0.2">
      <c r="F278" s="158"/>
      <c r="G278" s="490" t="s">
        <v>977</v>
      </c>
      <c r="H278" s="490"/>
      <c r="I278" s="490"/>
      <c r="J278" s="490"/>
      <c r="K278" s="490"/>
      <c r="L278" s="490"/>
      <c r="M278" s="490"/>
      <c r="N278" s="490"/>
      <c r="O278" s="490"/>
      <c r="P278" s="490"/>
      <c r="Q278" s="490"/>
      <c r="R278" s="490"/>
      <c r="S278" s="490"/>
      <c r="T278" s="490"/>
      <c r="U278" s="490"/>
      <c r="V278" s="490"/>
      <c r="W278" s="433"/>
      <c r="X278" s="433"/>
      <c r="Y278" s="433"/>
      <c r="Z278" s="433"/>
      <c r="AA278" s="433"/>
      <c r="AB278" s="433"/>
      <c r="AC278" s="433"/>
      <c r="AD278" s="433"/>
    </row>
    <row r="279" spans="3:30" ht="30.75" customHeight="1" x14ac:dyDescent="0.2">
      <c r="F279" s="158" t="s">
        <v>577</v>
      </c>
      <c r="G279" s="486" t="s">
        <v>1317</v>
      </c>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row>
    <row r="280" spans="3:30" ht="20.100000000000001" customHeight="1" x14ac:dyDescent="0.2">
      <c r="C280" s="151"/>
      <c r="D280" s="374"/>
      <c r="E280" s="374"/>
      <c r="F280" s="377"/>
      <c r="G280" s="377"/>
      <c r="H280" s="377"/>
      <c r="I280" s="377"/>
      <c r="J280" s="377"/>
      <c r="K280" s="377"/>
      <c r="L280" s="377"/>
      <c r="M280" s="377"/>
      <c r="N280" s="377"/>
      <c r="O280" s="377"/>
      <c r="P280" s="377"/>
      <c r="Q280" s="377"/>
      <c r="R280" s="377"/>
      <c r="S280" s="377"/>
      <c r="T280" s="377"/>
      <c r="U280" s="377"/>
      <c r="V280" s="377"/>
      <c r="W280" s="377"/>
      <c r="X280" s="377"/>
      <c r="Y280" s="377"/>
      <c r="Z280" s="377"/>
      <c r="AA280" s="377"/>
      <c r="AB280" s="377"/>
      <c r="AC280" s="377"/>
      <c r="AD280" s="377"/>
    </row>
    <row r="281" spans="3:30" ht="15.75" customHeight="1" x14ac:dyDescent="0.2">
      <c r="C281" s="151"/>
      <c r="D281" s="183" t="s">
        <v>784</v>
      </c>
      <c r="E281" s="183"/>
      <c r="F281" s="183"/>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row>
    <row r="282" spans="3:30" ht="7.5" customHeight="1" x14ac:dyDescent="0.2">
      <c r="C282" s="151"/>
      <c r="D282" s="382"/>
      <c r="E282" s="382"/>
      <c r="F282" s="382"/>
      <c r="G282" s="375"/>
      <c r="H282" s="375"/>
      <c r="I282" s="375"/>
      <c r="J282" s="375"/>
      <c r="K282" s="375"/>
      <c r="L282" s="375"/>
      <c r="M282" s="375"/>
      <c r="N282" s="375"/>
      <c r="O282" s="375"/>
      <c r="P282" s="375"/>
      <c r="Q282" s="375"/>
      <c r="R282" s="375"/>
      <c r="S282" s="375"/>
      <c r="T282" s="375"/>
      <c r="U282" s="375"/>
      <c r="V282" s="375"/>
      <c r="W282" s="375"/>
      <c r="X282" s="375"/>
      <c r="Y282" s="375"/>
      <c r="Z282" s="375"/>
      <c r="AA282" s="375"/>
      <c r="AB282" s="375"/>
      <c r="AC282" s="375"/>
      <c r="AD282" s="375"/>
    </row>
    <row r="283" spans="3:30" s="168" customFormat="1" ht="20.100000000000001" customHeight="1" x14ac:dyDescent="0.2">
      <c r="C283" s="169"/>
      <c r="D283" s="168" t="s">
        <v>1212</v>
      </c>
      <c r="H283" s="168" t="s">
        <v>580</v>
      </c>
      <c r="I283" s="495" t="s">
        <v>581</v>
      </c>
      <c r="J283" s="496"/>
      <c r="K283" s="499" t="s">
        <v>1175</v>
      </c>
      <c r="L283" s="499"/>
      <c r="M283" s="500"/>
    </row>
    <row r="284" spans="3:30" ht="7.5" customHeight="1" x14ac:dyDescent="0.2">
      <c r="C284" s="151"/>
      <c r="D284" s="374"/>
      <c r="E284" s="374"/>
      <c r="F284" s="375"/>
      <c r="G284" s="375"/>
      <c r="H284" s="375"/>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row>
    <row r="285" spans="3:30" ht="7.5" customHeight="1" x14ac:dyDescent="0.2">
      <c r="C285" s="151"/>
      <c r="D285" s="374"/>
      <c r="E285" s="374"/>
      <c r="F285" s="375"/>
      <c r="G285" s="375"/>
      <c r="H285" s="375"/>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row>
    <row r="286" spans="3:30" ht="15.75" customHeight="1" x14ac:dyDescent="0.2">
      <c r="C286" s="151"/>
      <c r="D286" s="494" t="s">
        <v>1327</v>
      </c>
      <c r="E286" s="494"/>
      <c r="F286" s="375" t="s">
        <v>785</v>
      </c>
      <c r="G286" s="375"/>
      <c r="H286" s="375"/>
      <c r="I286" s="375"/>
      <c r="J286" s="375"/>
      <c r="K286" s="375"/>
      <c r="L286" s="375"/>
      <c r="M286" s="375"/>
      <c r="N286" s="375"/>
      <c r="O286" s="375"/>
      <c r="P286" s="375"/>
      <c r="Q286" s="375"/>
      <c r="R286" s="375"/>
      <c r="S286" s="375"/>
      <c r="T286" s="375"/>
      <c r="U286" s="375"/>
      <c r="V286" s="375"/>
      <c r="W286" s="375"/>
      <c r="X286" s="375"/>
      <c r="Y286" s="375"/>
      <c r="Z286" s="375"/>
      <c r="AA286" s="375"/>
      <c r="AB286" s="375"/>
      <c r="AC286" s="375"/>
      <c r="AD286" s="375"/>
    </row>
    <row r="287" spans="3:30" ht="30" customHeight="1" x14ac:dyDescent="0.2">
      <c r="C287" s="151"/>
      <c r="D287" s="374"/>
      <c r="E287" s="374"/>
      <c r="F287" s="437" t="s">
        <v>577</v>
      </c>
      <c r="G287" s="513" t="s">
        <v>1092</v>
      </c>
      <c r="H287" s="513"/>
      <c r="I287" s="513"/>
      <c r="J287" s="513"/>
      <c r="K287" s="513"/>
      <c r="L287" s="513"/>
      <c r="M287" s="513"/>
      <c r="N287" s="513"/>
      <c r="O287" s="513"/>
      <c r="P287" s="513"/>
      <c r="Q287" s="513"/>
      <c r="R287" s="513"/>
      <c r="S287" s="513"/>
      <c r="T287" s="513"/>
      <c r="U287" s="513"/>
      <c r="V287" s="513"/>
      <c r="W287" s="513"/>
      <c r="X287" s="513"/>
      <c r="Y287" s="513"/>
      <c r="Z287" s="513"/>
      <c r="AA287" s="513"/>
      <c r="AB287" s="513"/>
      <c r="AC287" s="513"/>
      <c r="AD287" s="513"/>
    </row>
    <row r="288" spans="3:30" ht="5.0999999999999996" customHeight="1" x14ac:dyDescent="0.2">
      <c r="C288" s="151"/>
      <c r="D288" s="170"/>
      <c r="E288" s="170"/>
      <c r="F288" s="437" t="s">
        <v>577</v>
      </c>
      <c r="G288" s="184"/>
      <c r="H288" s="436"/>
      <c r="I288" s="436"/>
      <c r="J288" s="436"/>
      <c r="K288" s="436"/>
      <c r="L288" s="436"/>
      <c r="M288" s="436"/>
      <c r="N288" s="436"/>
      <c r="O288" s="436"/>
      <c r="P288" s="436"/>
      <c r="Q288" s="436"/>
      <c r="R288" s="436"/>
      <c r="S288" s="436"/>
      <c r="T288" s="436"/>
      <c r="U288" s="436"/>
      <c r="V288" s="436"/>
      <c r="W288" s="436"/>
      <c r="X288" s="436"/>
      <c r="Y288" s="436"/>
      <c r="Z288" s="436"/>
      <c r="AA288" s="436"/>
      <c r="AB288" s="436"/>
      <c r="AC288" s="436"/>
      <c r="AD288" s="185"/>
    </row>
    <row r="289" spans="3:30" ht="15.75" customHeight="1" x14ac:dyDescent="0.2">
      <c r="C289" s="151"/>
      <c r="D289" s="494"/>
      <c r="E289" s="494"/>
      <c r="F289" s="437" t="s">
        <v>577</v>
      </c>
      <c r="G289" s="514" t="s">
        <v>1319</v>
      </c>
      <c r="H289" s="514"/>
      <c r="I289" s="514"/>
      <c r="J289" s="514"/>
      <c r="K289" s="514"/>
      <c r="L289" s="514"/>
      <c r="M289" s="514"/>
      <c r="N289" s="514"/>
      <c r="O289" s="514"/>
      <c r="P289" s="514"/>
      <c r="Q289" s="514"/>
      <c r="R289" s="514"/>
      <c r="S289" s="514"/>
      <c r="T289" s="514"/>
      <c r="U289" s="514"/>
      <c r="V289" s="514"/>
      <c r="W289" s="514"/>
      <c r="X289" s="514"/>
      <c r="Y289" s="514"/>
      <c r="Z289" s="514"/>
      <c r="AA289" s="514"/>
      <c r="AB289" s="514"/>
      <c r="AC289" s="514"/>
      <c r="AD289" s="514"/>
    </row>
    <row r="290" spans="3:30" ht="30.95" customHeight="1" x14ac:dyDescent="0.2">
      <c r="C290" s="151"/>
      <c r="D290" s="170"/>
      <c r="E290" s="170"/>
      <c r="F290" s="437" t="s">
        <v>577</v>
      </c>
      <c r="G290" s="508" t="s">
        <v>1283</v>
      </c>
      <c r="H290" s="508"/>
      <c r="I290" s="508"/>
      <c r="J290" s="508"/>
      <c r="K290" s="508"/>
      <c r="L290" s="508"/>
      <c r="M290" s="508"/>
      <c r="N290" s="508"/>
      <c r="O290" s="508"/>
      <c r="P290" s="508"/>
      <c r="Q290" s="508"/>
      <c r="R290" s="508"/>
      <c r="S290" s="508"/>
      <c r="T290" s="508"/>
      <c r="U290" s="508"/>
      <c r="V290" s="508"/>
      <c r="W290" s="508"/>
      <c r="X290" s="508"/>
      <c r="Y290" s="508"/>
      <c r="Z290" s="508"/>
      <c r="AA290" s="508"/>
      <c r="AB290" s="508"/>
      <c r="AC290" s="508"/>
      <c r="AD290" s="508"/>
    </row>
    <row r="291" spans="3:30" ht="14.25" x14ac:dyDescent="0.2">
      <c r="C291" s="151"/>
      <c r="D291" s="431"/>
      <c r="E291" s="431"/>
      <c r="F291" s="437" t="s">
        <v>577</v>
      </c>
      <c r="G291" s="509" t="s">
        <v>1321</v>
      </c>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09"/>
    </row>
    <row r="292" spans="3:30" ht="7.5" customHeight="1" x14ac:dyDescent="0.2">
      <c r="C292" s="151"/>
      <c r="D292" s="431"/>
      <c r="E292" s="431"/>
      <c r="F292" s="437"/>
      <c r="G292" s="444"/>
      <c r="H292" s="444"/>
      <c r="I292" s="444"/>
      <c r="J292" s="444"/>
      <c r="K292" s="444"/>
      <c r="L292" s="444"/>
      <c r="M292" s="444"/>
      <c r="N292" s="444"/>
      <c r="O292" s="444"/>
      <c r="P292" s="444"/>
      <c r="Q292" s="444"/>
      <c r="R292" s="444"/>
      <c r="S292" s="444"/>
      <c r="T292" s="444"/>
      <c r="U292" s="444"/>
      <c r="V292" s="444"/>
      <c r="W292" s="444"/>
      <c r="X292" s="444"/>
      <c r="Y292" s="444"/>
      <c r="Z292" s="444"/>
      <c r="AA292" s="444"/>
      <c r="AB292" s="444"/>
      <c r="AC292" s="444"/>
      <c r="AD292" s="444"/>
    </row>
    <row r="293" spans="3:30" ht="15.75" customHeight="1" x14ac:dyDescent="0.2">
      <c r="C293" s="151"/>
      <c r="D293" s="494" t="s">
        <v>1328</v>
      </c>
      <c r="E293" s="494"/>
      <c r="F293" s="162" t="s">
        <v>602</v>
      </c>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row>
    <row r="294" spans="3:30" s="161" customFormat="1" ht="44.25" customHeight="1" x14ac:dyDescent="0.2">
      <c r="F294" s="217" t="s">
        <v>577</v>
      </c>
      <c r="G294" s="486" t="s">
        <v>1322</v>
      </c>
      <c r="H294" s="486"/>
      <c r="I294" s="486"/>
      <c r="J294" s="486"/>
      <c r="K294" s="486"/>
      <c r="L294" s="486"/>
      <c r="M294" s="486"/>
      <c r="N294" s="486"/>
      <c r="O294" s="486"/>
      <c r="P294" s="486"/>
      <c r="Q294" s="486"/>
      <c r="R294" s="486"/>
      <c r="S294" s="486"/>
      <c r="T294" s="486"/>
      <c r="U294" s="486"/>
      <c r="V294" s="486"/>
      <c r="W294" s="486"/>
      <c r="X294" s="486"/>
      <c r="Y294" s="486"/>
      <c r="Z294" s="486"/>
      <c r="AA294" s="486"/>
      <c r="AB294" s="486"/>
      <c r="AC294" s="486"/>
      <c r="AD294" s="486"/>
    </row>
    <row r="295" spans="3:30" ht="15.75" customHeight="1" x14ac:dyDescent="0.2">
      <c r="C295" s="151"/>
      <c r="F295" s="158" t="s">
        <v>577</v>
      </c>
      <c r="G295" s="490" t="s">
        <v>1323</v>
      </c>
      <c r="H295" s="490"/>
      <c r="I295" s="490"/>
      <c r="J295" s="490"/>
      <c r="K295" s="490"/>
      <c r="L295" s="490"/>
      <c r="M295" s="490"/>
      <c r="N295" s="490"/>
      <c r="O295" s="490"/>
      <c r="P295" s="490"/>
      <c r="Q295" s="490"/>
      <c r="R295" s="490"/>
      <c r="S295" s="490"/>
      <c r="T295" s="490"/>
      <c r="U295" s="490"/>
      <c r="V295" s="490"/>
      <c r="W295" s="490"/>
      <c r="X295" s="490"/>
      <c r="Y295" s="490"/>
      <c r="Z295" s="490"/>
      <c r="AA295" s="490"/>
      <c r="AB295" s="490"/>
      <c r="AC295" s="490"/>
      <c r="AD295" s="490"/>
    </row>
    <row r="296" spans="3:30" ht="30" customHeight="1" x14ac:dyDescent="0.2">
      <c r="C296" s="151"/>
      <c r="F296" s="158"/>
      <c r="G296" s="510" t="s">
        <v>1271</v>
      </c>
      <c r="H296" s="511"/>
      <c r="I296" s="511"/>
      <c r="J296" s="511"/>
      <c r="K296" s="511"/>
      <c r="L296" s="511"/>
      <c r="M296" s="511"/>
      <c r="N296" s="511"/>
      <c r="O296" s="511"/>
      <c r="P296" s="511"/>
      <c r="Q296" s="511"/>
      <c r="R296" s="511"/>
      <c r="S296" s="511"/>
      <c r="T296" s="511"/>
      <c r="U296" s="511"/>
      <c r="V296" s="511"/>
      <c r="W296" s="511"/>
      <c r="X296" s="511"/>
      <c r="Y296" s="511"/>
      <c r="Z296" s="511"/>
      <c r="AA296" s="511"/>
      <c r="AB296" s="511"/>
      <c r="AC296" s="511"/>
      <c r="AD296" s="512"/>
    </row>
    <row r="297" spans="3:30" x14ac:dyDescent="0.2">
      <c r="F297" s="158" t="s">
        <v>577</v>
      </c>
      <c r="G297" s="151" t="s">
        <v>1324</v>
      </c>
      <c r="U297" s="432"/>
      <c r="V297" s="432"/>
      <c r="W297" s="432"/>
      <c r="X297" s="432"/>
      <c r="Y297" s="432"/>
      <c r="Z297" s="432"/>
      <c r="AA297" s="432"/>
      <c r="AB297" s="432"/>
      <c r="AC297" s="432"/>
      <c r="AD297" s="432"/>
    </row>
    <row r="298" spans="3:30" ht="5.0999999999999996" customHeight="1" x14ac:dyDescent="0.2">
      <c r="D298" s="161"/>
      <c r="E298" s="161"/>
      <c r="F298" s="158"/>
      <c r="G298" s="490"/>
      <c r="H298" s="490"/>
      <c r="I298" s="490"/>
      <c r="J298" s="490"/>
      <c r="K298" s="490"/>
      <c r="L298" s="490"/>
      <c r="M298" s="490"/>
      <c r="N298" s="490"/>
      <c r="O298" s="490"/>
      <c r="P298" s="490"/>
      <c r="Q298" s="490"/>
      <c r="R298" s="490"/>
      <c r="S298" s="490"/>
      <c r="T298" s="490"/>
      <c r="U298" s="162"/>
      <c r="V298" s="162"/>
      <c r="W298" s="162"/>
      <c r="X298" s="162"/>
      <c r="Y298" s="162"/>
      <c r="Z298" s="162"/>
      <c r="AA298" s="162"/>
      <c r="AB298" s="162"/>
      <c r="AC298" s="162"/>
    </row>
    <row r="299" spans="3:30" x14ac:dyDescent="0.2">
      <c r="D299" s="494" t="s">
        <v>1329</v>
      </c>
      <c r="E299" s="494"/>
      <c r="F299" s="490" t="s">
        <v>966</v>
      </c>
      <c r="G299" s="490"/>
      <c r="H299" s="490"/>
      <c r="I299" s="490"/>
      <c r="J299" s="490"/>
      <c r="K299" s="490"/>
      <c r="L299" s="490"/>
      <c r="M299" s="490"/>
      <c r="N299" s="490"/>
      <c r="O299" s="490"/>
      <c r="P299" s="490"/>
      <c r="Q299" s="490"/>
      <c r="R299" s="490"/>
      <c r="S299" s="490"/>
      <c r="AD299" s="162"/>
    </row>
    <row r="300" spans="3:30" x14ac:dyDescent="0.2">
      <c r="D300" s="494"/>
      <c r="E300" s="494"/>
      <c r="F300" s="437" t="s">
        <v>577</v>
      </c>
      <c r="G300" s="490" t="s">
        <v>1294</v>
      </c>
      <c r="H300" s="490"/>
      <c r="I300" s="490"/>
      <c r="J300" s="490"/>
      <c r="K300" s="490"/>
      <c r="L300" s="490"/>
      <c r="M300" s="490"/>
      <c r="N300" s="490"/>
      <c r="O300" s="490"/>
      <c r="P300" s="490"/>
      <c r="Q300" s="490"/>
      <c r="R300" s="490"/>
      <c r="S300" s="490"/>
      <c r="T300" s="490"/>
      <c r="U300" s="490"/>
      <c r="V300" s="490"/>
      <c r="W300" s="490"/>
      <c r="X300" s="490"/>
      <c r="Y300" s="490"/>
      <c r="Z300" s="490"/>
      <c r="AA300" s="490"/>
      <c r="AB300" s="490"/>
      <c r="AC300" s="490"/>
      <c r="AD300" s="490"/>
    </row>
    <row r="301" spans="3:30" ht="15.75" customHeight="1" x14ac:dyDescent="0.2">
      <c r="F301" s="158"/>
      <c r="G301" s="490" t="s">
        <v>605</v>
      </c>
      <c r="H301" s="490"/>
      <c r="I301" s="490"/>
      <c r="J301" s="490"/>
      <c r="K301" s="490"/>
      <c r="L301" s="490"/>
      <c r="M301" s="490"/>
      <c r="N301" s="490"/>
      <c r="O301" s="490"/>
      <c r="P301" s="490"/>
      <c r="Q301" s="490"/>
      <c r="R301" s="490"/>
      <c r="S301" s="490"/>
      <c r="T301" s="490"/>
      <c r="U301" s="162"/>
      <c r="V301" s="162"/>
      <c r="W301" s="162"/>
      <c r="X301" s="162"/>
      <c r="Y301" s="162"/>
      <c r="Z301" s="162"/>
      <c r="AA301" s="162"/>
      <c r="AB301" s="162"/>
      <c r="AC301" s="162"/>
      <c r="AD301" s="157"/>
    </row>
    <row r="302" spans="3:30" ht="15.75" customHeight="1" x14ac:dyDescent="0.2">
      <c r="F302" s="158"/>
      <c r="G302" s="486" t="s">
        <v>977</v>
      </c>
      <c r="H302" s="486"/>
      <c r="I302" s="486"/>
      <c r="J302" s="486"/>
      <c r="K302" s="486"/>
      <c r="L302" s="486"/>
      <c r="M302" s="486"/>
      <c r="N302" s="486"/>
      <c r="O302" s="486"/>
      <c r="P302" s="486"/>
      <c r="Q302" s="486"/>
      <c r="R302" s="486"/>
      <c r="S302" s="486"/>
      <c r="T302" s="486"/>
      <c r="U302" s="486"/>
      <c r="V302" s="486"/>
      <c r="W302" s="486"/>
      <c r="X302" s="486"/>
      <c r="Y302" s="486"/>
      <c r="Z302" s="486"/>
      <c r="AA302" s="486"/>
      <c r="AB302" s="486"/>
      <c r="AC302" s="486"/>
      <c r="AD302" s="157"/>
    </row>
    <row r="303" spans="3:30" ht="30" customHeight="1" x14ac:dyDescent="0.2">
      <c r="F303" s="158" t="s">
        <v>577</v>
      </c>
      <c r="G303" s="486" t="s">
        <v>1326</v>
      </c>
      <c r="H303" s="486"/>
      <c r="I303" s="486"/>
      <c r="J303" s="486"/>
      <c r="K303" s="486"/>
      <c r="L303" s="486"/>
      <c r="M303" s="486"/>
      <c r="N303" s="486"/>
      <c r="O303" s="486"/>
      <c r="P303" s="486"/>
      <c r="Q303" s="486"/>
      <c r="R303" s="486"/>
      <c r="S303" s="486"/>
      <c r="T303" s="486"/>
      <c r="U303" s="486"/>
      <c r="V303" s="486"/>
      <c r="W303" s="486"/>
      <c r="X303" s="486"/>
      <c r="Y303" s="486"/>
      <c r="Z303" s="486"/>
      <c r="AA303" s="486"/>
      <c r="AB303" s="486"/>
      <c r="AC303" s="486"/>
      <c r="AD303" s="157"/>
    </row>
    <row r="304" spans="3:30" ht="7.5" customHeight="1" x14ac:dyDescent="0.2">
      <c r="C304" s="151"/>
      <c r="D304" s="374"/>
      <c r="E304" s="374"/>
      <c r="F304" s="385"/>
      <c r="G304" s="385"/>
      <c r="H304" s="385"/>
      <c r="I304" s="385"/>
      <c r="J304" s="385"/>
      <c r="K304" s="385"/>
      <c r="L304" s="385"/>
      <c r="M304" s="385"/>
      <c r="N304" s="385"/>
      <c r="O304" s="385"/>
      <c r="P304" s="385"/>
      <c r="Q304" s="385"/>
      <c r="R304" s="385"/>
      <c r="S304" s="385"/>
      <c r="T304" s="385"/>
      <c r="U304" s="385"/>
      <c r="V304" s="385"/>
      <c r="W304" s="385"/>
      <c r="X304" s="385"/>
      <c r="Y304" s="385"/>
      <c r="Z304" s="385"/>
      <c r="AA304" s="385"/>
      <c r="AB304" s="385"/>
      <c r="AC304" s="384"/>
      <c r="AD304" s="384"/>
    </row>
    <row r="305" spans="3:30" ht="21" x14ac:dyDescent="0.2">
      <c r="C305" s="160" t="s">
        <v>849</v>
      </c>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row>
    <row r="306" spans="3:30" ht="7.5" customHeight="1" x14ac:dyDescent="0.2"/>
    <row r="307" spans="3:30" ht="15.75" customHeight="1" x14ac:dyDescent="0.2">
      <c r="D307" s="162" t="s">
        <v>600</v>
      </c>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row>
    <row r="308" spans="3:30" ht="15.75" customHeight="1" x14ac:dyDescent="0.2">
      <c r="C308" s="151"/>
      <c r="D308" s="161"/>
      <c r="E308" s="162" t="s">
        <v>1236</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row>
    <row r="309" spans="3:30" ht="15.75" customHeight="1" x14ac:dyDescent="0.2">
      <c r="C309" s="151"/>
      <c r="D309" s="161"/>
      <c r="E309" s="162" t="s">
        <v>894</v>
      </c>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row>
    <row r="310" spans="3:30" ht="15.75" customHeight="1" x14ac:dyDescent="0.2">
      <c r="C310" s="151"/>
      <c r="D310" s="161"/>
      <c r="E310" s="162" t="s">
        <v>895</v>
      </c>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row>
    <row r="311" spans="3:30" ht="5.0999999999999996" customHeight="1" x14ac:dyDescent="0.2"/>
    <row r="312" spans="3:30" x14ac:dyDescent="0.2">
      <c r="D312" s="486" t="s">
        <v>583</v>
      </c>
      <c r="E312" s="486"/>
      <c r="F312" s="486"/>
      <c r="G312" s="486"/>
      <c r="H312" s="486"/>
    </row>
    <row r="313" spans="3:30" ht="5.0999999999999996" customHeight="1" x14ac:dyDescent="0.2"/>
    <row r="314" spans="3:30" ht="20.100000000000001" customHeight="1" x14ac:dyDescent="0.2">
      <c r="C314" s="151"/>
      <c r="D314" s="169" t="s">
        <v>986</v>
      </c>
      <c r="K314" s="176"/>
      <c r="L314" s="176"/>
      <c r="M314" s="176"/>
      <c r="N314" s="176"/>
      <c r="O314" s="176"/>
      <c r="P314" s="176"/>
      <c r="Q314" s="176"/>
      <c r="R314" s="176"/>
      <c r="S314" s="176"/>
    </row>
    <row r="315" spans="3:30" ht="5.0999999999999996" customHeight="1" x14ac:dyDescent="0.2"/>
    <row r="316" spans="3:30" ht="7.5" customHeight="1" x14ac:dyDescent="0.2">
      <c r="F316" s="158"/>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row>
    <row r="317" spans="3:30" s="168" customFormat="1" ht="20.100000000000001" customHeight="1" x14ac:dyDescent="0.2">
      <c r="C317" s="169"/>
      <c r="D317" s="168" t="s">
        <v>1162</v>
      </c>
      <c r="H317" s="168" t="s">
        <v>580</v>
      </c>
      <c r="I317" s="495" t="s">
        <v>581</v>
      </c>
      <c r="J317" s="496"/>
      <c r="K317" s="502" t="s">
        <v>1192</v>
      </c>
      <c r="L317" s="502"/>
      <c r="M317" s="502"/>
      <c r="N317" s="503"/>
    </row>
    <row r="318" spans="3:30" s="168" customFormat="1" ht="12.75" customHeight="1" x14ac:dyDescent="0.2">
      <c r="C318" s="169"/>
      <c r="I318" s="394"/>
      <c r="J318" s="394"/>
      <c r="K318" s="430"/>
      <c r="L318" s="430"/>
      <c r="M318" s="430"/>
    </row>
    <row r="319" spans="3:30" x14ac:dyDescent="0.2">
      <c r="D319" s="494" t="s">
        <v>700</v>
      </c>
      <c r="E319" s="494" t="s">
        <v>603</v>
      </c>
      <c r="F319" s="151" t="s">
        <v>607</v>
      </c>
    </row>
    <row r="320" spans="3:30" ht="5.0999999999999996" customHeight="1" x14ac:dyDescent="0.2"/>
    <row r="321" spans="3:30" ht="32.1" customHeight="1" x14ac:dyDescent="0.2">
      <c r="C321" s="151"/>
      <c r="D321" s="494"/>
      <c r="E321" s="494"/>
      <c r="F321" s="486" t="s">
        <v>1193</v>
      </c>
      <c r="G321" s="486"/>
      <c r="H321" s="486"/>
      <c r="I321" s="486"/>
      <c r="J321" s="486"/>
      <c r="K321" s="486"/>
      <c r="L321" s="486"/>
      <c r="M321" s="486"/>
      <c r="N321" s="486"/>
      <c r="O321" s="486"/>
      <c r="P321" s="486"/>
      <c r="Q321" s="486"/>
      <c r="R321" s="486"/>
      <c r="S321" s="486"/>
      <c r="T321" s="486"/>
      <c r="U321" s="486"/>
      <c r="V321" s="486"/>
      <c r="W321" s="486"/>
      <c r="X321" s="486"/>
      <c r="Y321" s="486"/>
      <c r="Z321" s="486"/>
      <c r="AA321" s="486"/>
      <c r="AB321" s="486"/>
      <c r="AC321" s="157"/>
      <c r="AD321" s="157"/>
    </row>
    <row r="322" spans="3:30" ht="15.75" customHeight="1" x14ac:dyDescent="0.2">
      <c r="C322" s="151"/>
      <c r="D322" s="170"/>
      <c r="E322" s="170"/>
      <c r="F322" s="490" t="s">
        <v>742</v>
      </c>
      <c r="G322" s="490"/>
      <c r="H322" s="490"/>
      <c r="I322" s="490"/>
      <c r="J322" s="490"/>
      <c r="K322" s="490"/>
      <c r="L322" s="490"/>
      <c r="M322" s="490"/>
      <c r="N322" s="490"/>
      <c r="O322" s="490"/>
      <c r="P322" s="490"/>
      <c r="Q322" s="490"/>
      <c r="R322" s="490"/>
      <c r="S322" s="490"/>
      <c r="T322" s="490"/>
      <c r="U322" s="490"/>
      <c r="V322" s="490"/>
      <c r="W322" s="490"/>
      <c r="X322" s="490"/>
      <c r="Y322" s="490"/>
      <c r="Z322" s="490"/>
      <c r="AA322" s="490"/>
      <c r="AB322" s="490"/>
      <c r="AC322" s="157"/>
      <c r="AD322" s="157"/>
    </row>
    <row r="323" spans="3:30" ht="15.75" customHeight="1" x14ac:dyDescent="0.2">
      <c r="C323" s="151"/>
      <c r="D323" s="161"/>
      <c r="E323" s="161"/>
      <c r="F323" s="490" t="s">
        <v>794</v>
      </c>
      <c r="G323" s="490"/>
      <c r="H323" s="490"/>
      <c r="I323" s="490"/>
      <c r="J323" s="490"/>
      <c r="K323" s="490"/>
      <c r="L323" s="490"/>
      <c r="M323" s="490"/>
      <c r="N323" s="490"/>
      <c r="O323" s="490"/>
      <c r="P323" s="490"/>
      <c r="Q323" s="490"/>
      <c r="R323" s="490"/>
      <c r="S323" s="490"/>
      <c r="T323" s="490"/>
      <c r="U323" s="490"/>
      <c r="V323" s="490"/>
      <c r="W323" s="490"/>
      <c r="X323" s="490"/>
      <c r="Y323" s="490"/>
      <c r="Z323" s="490"/>
      <c r="AA323" s="490"/>
    </row>
    <row r="324" spans="3:30" ht="7.5" customHeight="1" x14ac:dyDescent="0.2">
      <c r="V324" s="190"/>
      <c r="W324" s="190"/>
      <c r="X324" s="190"/>
      <c r="Y324" s="190"/>
      <c r="Z324" s="190"/>
      <c r="AA324" s="190"/>
      <c r="AB324" s="190"/>
      <c r="AC324" s="190"/>
      <c r="AD324" s="190"/>
    </row>
    <row r="325" spans="3:30" x14ac:dyDescent="0.2">
      <c r="D325" s="494" t="s">
        <v>701</v>
      </c>
      <c r="E325" s="494" t="s">
        <v>603</v>
      </c>
      <c r="F325" s="151" t="s">
        <v>630</v>
      </c>
    </row>
    <row r="326" spans="3:30" ht="5.0999999999999996" customHeight="1" x14ac:dyDescent="0.2"/>
    <row r="327" spans="3:30" ht="45" customHeight="1" x14ac:dyDescent="0.2">
      <c r="C327" s="151"/>
      <c r="D327" s="494"/>
      <c r="E327" s="494"/>
      <c r="F327" s="486" t="s">
        <v>1330</v>
      </c>
      <c r="G327" s="486"/>
      <c r="H327" s="486"/>
      <c r="I327" s="486"/>
      <c r="J327" s="486"/>
      <c r="K327" s="486"/>
      <c r="L327" s="486"/>
      <c r="M327" s="486"/>
      <c r="N327" s="486"/>
      <c r="O327" s="486"/>
      <c r="P327" s="486"/>
      <c r="Q327" s="486"/>
      <c r="R327" s="486"/>
      <c r="S327" s="486"/>
      <c r="T327" s="486"/>
      <c r="U327" s="486"/>
      <c r="V327" s="486"/>
      <c r="W327" s="486"/>
      <c r="X327" s="486"/>
      <c r="Y327" s="486"/>
      <c r="Z327" s="486"/>
      <c r="AA327" s="486"/>
      <c r="AB327" s="486"/>
      <c r="AC327" s="157"/>
      <c r="AD327" s="157"/>
    </row>
    <row r="328" spans="3:30" ht="5.0999999999999996" customHeight="1" x14ac:dyDescent="0.2"/>
    <row r="329" spans="3:30" ht="15.75" customHeight="1" x14ac:dyDescent="0.2">
      <c r="C329" s="151"/>
      <c r="D329" s="170"/>
      <c r="E329" s="170"/>
      <c r="F329" s="162" t="s">
        <v>1194</v>
      </c>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row>
    <row r="330" spans="3:30" ht="15.75" customHeight="1" x14ac:dyDescent="0.2">
      <c r="C330" s="151"/>
      <c r="D330" s="170"/>
      <c r="E330" s="170"/>
      <c r="F330" s="486" t="s">
        <v>905</v>
      </c>
      <c r="G330" s="486"/>
      <c r="H330" s="486"/>
      <c r="I330" s="486"/>
      <c r="J330" s="486"/>
      <c r="K330" s="486"/>
      <c r="L330" s="486"/>
      <c r="M330" s="486"/>
      <c r="N330" s="486"/>
      <c r="O330" s="486"/>
      <c r="P330" s="486"/>
      <c r="Q330" s="486"/>
      <c r="R330" s="486"/>
      <c r="S330" s="486"/>
      <c r="T330" s="486"/>
      <c r="U330" s="486"/>
      <c r="V330" s="486"/>
      <c r="W330" s="486"/>
      <c r="X330" s="486"/>
      <c r="Y330" s="486"/>
      <c r="Z330" s="486"/>
      <c r="AA330" s="486"/>
      <c r="AB330" s="486"/>
      <c r="AC330" s="486"/>
      <c r="AD330" s="486"/>
    </row>
    <row r="331" spans="3:30" ht="7.5" customHeight="1" x14ac:dyDescent="0.2">
      <c r="V331" s="190"/>
      <c r="W331" s="190"/>
      <c r="X331" s="190"/>
      <c r="Y331" s="190"/>
      <c r="Z331" s="190"/>
      <c r="AA331" s="190"/>
      <c r="AB331" s="190"/>
      <c r="AC331" s="190"/>
      <c r="AD331" s="190"/>
    </row>
    <row r="332" spans="3:30" ht="15.75" customHeight="1" x14ac:dyDescent="0.2">
      <c r="C332" s="151"/>
      <c r="D332" s="161"/>
      <c r="E332" s="161"/>
      <c r="F332" s="151" t="s">
        <v>633</v>
      </c>
    </row>
    <row r="333" spans="3:30" ht="7.5" customHeight="1" x14ac:dyDescent="0.2">
      <c r="C333" s="151"/>
      <c r="D333" s="161"/>
      <c r="E333" s="161"/>
    </row>
    <row r="334" spans="3:30" ht="57.75" customHeight="1" x14ac:dyDescent="0.2">
      <c r="F334" s="486" t="s">
        <v>1331</v>
      </c>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157"/>
    </row>
    <row r="335" spans="3:30" ht="7.5" customHeight="1" x14ac:dyDescent="0.2">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90"/>
    </row>
    <row r="336" spans="3:30" x14ac:dyDescent="0.2">
      <c r="D336" s="494" t="s">
        <v>850</v>
      </c>
      <c r="E336" s="494" t="s">
        <v>603</v>
      </c>
      <c r="F336" s="151" t="s">
        <v>634</v>
      </c>
      <c r="L336" s="176"/>
      <c r="M336" s="191"/>
      <c r="N336" s="192"/>
      <c r="O336" s="193"/>
      <c r="P336" s="193"/>
      <c r="Q336" s="193"/>
      <c r="R336" s="193"/>
      <c r="S336" s="193"/>
    </row>
    <row r="337" spans="3:30" ht="5.0999999999999996" customHeight="1" x14ac:dyDescent="0.2"/>
    <row r="338" spans="3:30" ht="15.75" customHeight="1" x14ac:dyDescent="0.2">
      <c r="C338" s="151"/>
      <c r="D338" s="161"/>
      <c r="E338" s="161"/>
      <c r="F338" s="490" t="s">
        <v>1223</v>
      </c>
      <c r="G338" s="490"/>
      <c r="H338" s="490"/>
      <c r="I338" s="490"/>
      <c r="J338" s="490"/>
      <c r="K338" s="490"/>
      <c r="L338" s="490"/>
      <c r="M338" s="490"/>
      <c r="N338" s="490"/>
      <c r="O338" s="490"/>
      <c r="P338" s="490"/>
      <c r="Q338" s="490"/>
      <c r="R338" s="490"/>
      <c r="S338" s="490"/>
      <c r="T338" s="490"/>
      <c r="U338" s="490"/>
      <c r="V338" s="490"/>
      <c r="W338" s="490"/>
      <c r="X338" s="490"/>
      <c r="Y338" s="490"/>
      <c r="Z338" s="490"/>
      <c r="AA338" s="490"/>
      <c r="AB338" s="490"/>
      <c r="AC338" s="157"/>
      <c r="AD338" s="157"/>
    </row>
    <row r="339" spans="3:30" ht="15.75" customHeight="1" x14ac:dyDescent="0.2">
      <c r="C339" s="151"/>
      <c r="D339" s="161"/>
      <c r="E339" s="161"/>
      <c r="F339" s="490" t="s">
        <v>635</v>
      </c>
      <c r="G339" s="490"/>
      <c r="H339" s="490"/>
      <c r="I339" s="490"/>
      <c r="J339" s="490"/>
      <c r="K339" s="490"/>
      <c r="L339" s="490"/>
      <c r="M339" s="490"/>
      <c r="N339" s="490"/>
      <c r="O339" s="490"/>
      <c r="P339" s="490"/>
      <c r="Q339" s="490"/>
      <c r="R339" s="490"/>
      <c r="S339" s="490"/>
      <c r="T339" s="490"/>
      <c r="U339" s="490"/>
      <c r="V339" s="490"/>
      <c r="W339" s="490"/>
      <c r="X339" s="490"/>
      <c r="Y339" s="490"/>
      <c r="Z339" s="490"/>
      <c r="AA339" s="490"/>
      <c r="AB339" s="490"/>
      <c r="AC339" s="157"/>
      <c r="AD339" s="157"/>
    </row>
    <row r="340" spans="3:30" ht="30" customHeight="1" x14ac:dyDescent="0.2">
      <c r="C340" s="151"/>
      <c r="D340" s="161"/>
      <c r="E340" s="161"/>
      <c r="F340" s="486" t="s">
        <v>636</v>
      </c>
      <c r="G340" s="486"/>
      <c r="H340" s="486"/>
      <c r="I340" s="486"/>
      <c r="J340" s="486"/>
      <c r="K340" s="486"/>
      <c r="L340" s="486"/>
      <c r="M340" s="486"/>
      <c r="N340" s="486"/>
      <c r="O340" s="486"/>
      <c r="P340" s="486"/>
      <c r="Q340" s="486"/>
      <c r="R340" s="486"/>
      <c r="S340" s="486"/>
      <c r="T340" s="486"/>
      <c r="U340" s="486"/>
      <c r="V340" s="486"/>
      <c r="W340" s="486"/>
      <c r="X340" s="486"/>
      <c r="Y340" s="486"/>
      <c r="Z340" s="486"/>
      <c r="AA340" s="486"/>
      <c r="AB340" s="486"/>
      <c r="AC340" s="157"/>
      <c r="AD340" s="157"/>
    </row>
    <row r="341" spans="3:30" ht="7.5" customHeight="1" x14ac:dyDescent="0.2">
      <c r="C341" s="151"/>
      <c r="D341" s="161"/>
      <c r="E341" s="161"/>
      <c r="F341" s="162"/>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row>
    <row r="342" spans="3:30" ht="15.75" customHeight="1" x14ac:dyDescent="0.2">
      <c r="C342" s="151"/>
      <c r="D342" s="170"/>
      <c r="E342" s="170"/>
      <c r="F342" s="490" t="s">
        <v>793</v>
      </c>
      <c r="G342" s="490"/>
      <c r="H342" s="490"/>
      <c r="I342" s="490"/>
      <c r="J342" s="490"/>
      <c r="K342" s="490"/>
      <c r="L342" s="490"/>
      <c r="M342" s="490"/>
      <c r="N342" s="490"/>
      <c r="O342" s="490"/>
      <c r="P342" s="490"/>
      <c r="Q342" s="490"/>
      <c r="R342" s="490"/>
      <c r="S342" s="490"/>
      <c r="T342" s="490"/>
      <c r="U342" s="490"/>
      <c r="V342" s="490"/>
      <c r="W342" s="490"/>
      <c r="X342" s="490"/>
      <c r="Y342" s="490"/>
      <c r="Z342" s="490"/>
      <c r="AA342" s="490"/>
      <c r="AB342" s="490"/>
      <c r="AC342" s="490"/>
      <c r="AD342" s="490"/>
    </row>
    <row r="343" spans="3:30" ht="15.2" customHeight="1" x14ac:dyDescent="0.2"/>
    <row r="344" spans="3:30" s="198" customFormat="1" ht="20.100000000000001" customHeight="1" x14ac:dyDescent="0.2">
      <c r="D344" s="169" t="s">
        <v>987</v>
      </c>
      <c r="J344" s="199"/>
      <c r="K344" s="200"/>
      <c r="L344" s="200"/>
      <c r="M344" s="191"/>
      <c r="N344" s="192"/>
      <c r="O344" s="506"/>
      <c r="P344" s="506"/>
      <c r="Q344" s="506"/>
      <c r="R344" s="506"/>
      <c r="S344" s="506"/>
    </row>
    <row r="345" spans="3:30" s="198" customFormat="1" ht="20.100000000000001" customHeight="1" x14ac:dyDescent="0.2">
      <c r="D345" s="169"/>
      <c r="J345" s="199"/>
      <c r="K345" s="200"/>
      <c r="L345" s="200"/>
      <c r="M345" s="191"/>
      <c r="N345" s="192"/>
      <c r="O345" s="378"/>
      <c r="P345" s="378"/>
      <c r="Q345" s="378"/>
      <c r="R345" s="378"/>
      <c r="S345" s="378"/>
    </row>
    <row r="346" spans="3:30" s="168" customFormat="1" ht="20.100000000000001" customHeight="1" x14ac:dyDescent="0.2">
      <c r="C346" s="169"/>
      <c r="D346" s="168" t="s">
        <v>1164</v>
      </c>
      <c r="H346" s="168" t="s">
        <v>580</v>
      </c>
      <c r="I346" s="495" t="s">
        <v>581</v>
      </c>
      <c r="J346" s="496"/>
      <c r="K346" s="502" t="s">
        <v>1197</v>
      </c>
      <c r="L346" s="502"/>
      <c r="M346" s="502"/>
      <c r="N346" s="503"/>
    </row>
    <row r="347" spans="3:30" ht="7.5" customHeight="1" x14ac:dyDescent="0.2"/>
    <row r="348" spans="3:30" x14ac:dyDescent="0.2">
      <c r="D348" s="494" t="s">
        <v>851</v>
      </c>
      <c r="E348" s="494" t="s">
        <v>603</v>
      </c>
      <c r="F348" s="151" t="s">
        <v>607</v>
      </c>
    </row>
    <row r="349" spans="3:30" ht="5.0999999999999996" customHeight="1" x14ac:dyDescent="0.2"/>
    <row r="350" spans="3:30" ht="32.1" customHeight="1" x14ac:dyDescent="0.2">
      <c r="C350" s="151"/>
      <c r="D350" s="494"/>
      <c r="E350" s="494"/>
      <c r="F350" s="486" t="s">
        <v>1198</v>
      </c>
      <c r="G350" s="486"/>
      <c r="H350" s="486"/>
      <c r="I350" s="486"/>
      <c r="J350" s="486"/>
      <c r="K350" s="486"/>
      <c r="L350" s="486"/>
      <c r="M350" s="486"/>
      <c r="N350" s="486"/>
      <c r="O350" s="486"/>
      <c r="P350" s="486"/>
      <c r="Q350" s="486"/>
      <c r="R350" s="486"/>
      <c r="S350" s="486"/>
      <c r="T350" s="486"/>
      <c r="U350" s="486"/>
      <c r="V350" s="486"/>
      <c r="W350" s="486"/>
      <c r="X350" s="486"/>
      <c r="Y350" s="486"/>
      <c r="Z350" s="486"/>
      <c r="AA350" s="486"/>
      <c r="AB350" s="486"/>
      <c r="AC350" s="161"/>
      <c r="AD350" s="161"/>
    </row>
    <row r="351" spans="3:30" ht="15.75" customHeight="1" x14ac:dyDescent="0.2">
      <c r="C351" s="151"/>
      <c r="D351" s="170"/>
      <c r="E351" s="170"/>
      <c r="F351" s="486" t="s">
        <v>793</v>
      </c>
      <c r="G351" s="486"/>
      <c r="H351" s="486"/>
      <c r="I351" s="486"/>
      <c r="J351" s="486"/>
      <c r="K351" s="486"/>
      <c r="L351" s="486"/>
      <c r="M351" s="486"/>
      <c r="N351" s="486"/>
      <c r="O351" s="486"/>
      <c r="P351" s="486"/>
      <c r="Q351" s="486"/>
      <c r="R351" s="486"/>
      <c r="S351" s="486"/>
      <c r="T351" s="486"/>
      <c r="U351" s="486"/>
      <c r="V351" s="486"/>
      <c r="W351" s="486"/>
      <c r="X351" s="486"/>
      <c r="Y351" s="486"/>
      <c r="Z351" s="486"/>
      <c r="AA351" s="486"/>
      <c r="AB351" s="486"/>
      <c r="AC351" s="486"/>
      <c r="AD351" s="486"/>
    </row>
    <row r="352" spans="3:30" ht="15.75" customHeight="1" x14ac:dyDescent="0.2">
      <c r="C352" s="151"/>
      <c r="D352" s="161"/>
      <c r="E352" s="161"/>
      <c r="F352" s="151" t="s">
        <v>794</v>
      </c>
    </row>
    <row r="353" spans="3:31" ht="7.5" customHeight="1" x14ac:dyDescent="0.2">
      <c r="V353" s="190"/>
      <c r="W353" s="190"/>
      <c r="X353" s="190"/>
      <c r="Y353" s="190"/>
      <c r="Z353" s="190"/>
      <c r="AA353" s="190"/>
      <c r="AB353" s="190"/>
      <c r="AC353" s="190"/>
      <c r="AD353" s="190"/>
    </row>
    <row r="354" spans="3:31" x14ac:dyDescent="0.2">
      <c r="D354" s="494" t="s">
        <v>852</v>
      </c>
      <c r="E354" s="494" t="s">
        <v>603</v>
      </c>
      <c r="F354" s="151" t="s">
        <v>630</v>
      </c>
    </row>
    <row r="355" spans="3:31" ht="5.0999999999999996" customHeight="1" x14ac:dyDescent="0.2"/>
    <row r="356" spans="3:31" ht="45" customHeight="1" x14ac:dyDescent="0.2">
      <c r="C356" s="151"/>
      <c r="D356" s="494"/>
      <c r="E356" s="494"/>
      <c r="F356" s="486" t="s">
        <v>663</v>
      </c>
      <c r="G356" s="486"/>
      <c r="H356" s="486"/>
      <c r="I356" s="486"/>
      <c r="J356" s="486"/>
      <c r="K356" s="486"/>
      <c r="L356" s="486"/>
      <c r="M356" s="486"/>
      <c r="N356" s="486"/>
      <c r="O356" s="486"/>
      <c r="P356" s="486"/>
      <c r="Q356" s="486"/>
      <c r="R356" s="486"/>
      <c r="S356" s="486"/>
      <c r="T356" s="486"/>
      <c r="U356" s="486"/>
      <c r="V356" s="486"/>
      <c r="W356" s="486"/>
      <c r="X356" s="486"/>
      <c r="Y356" s="486"/>
      <c r="Z356" s="486"/>
      <c r="AA356" s="486"/>
      <c r="AB356" s="486"/>
      <c r="AC356" s="486"/>
      <c r="AD356" s="157"/>
    </row>
    <row r="357" spans="3:31" ht="5.0999999999999996" customHeight="1" x14ac:dyDescent="0.2"/>
    <row r="358" spans="3:31" ht="15.75" customHeight="1" x14ac:dyDescent="0.2">
      <c r="C358" s="151"/>
      <c r="D358" s="170"/>
      <c r="E358" s="170"/>
      <c r="F358" s="490" t="s">
        <v>1224</v>
      </c>
      <c r="G358" s="490"/>
      <c r="H358" s="490"/>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row>
    <row r="359" spans="3:31" ht="15.75" customHeight="1" x14ac:dyDescent="0.2">
      <c r="C359" s="151"/>
      <c r="D359" s="170"/>
      <c r="E359" s="170"/>
      <c r="F359" s="486" t="s">
        <v>742</v>
      </c>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row>
    <row r="360" spans="3:31" ht="7.5" customHeight="1" x14ac:dyDescent="0.2">
      <c r="V360" s="190"/>
      <c r="W360" s="190"/>
      <c r="X360" s="190"/>
      <c r="Y360" s="190"/>
      <c r="Z360" s="190"/>
      <c r="AA360" s="190"/>
      <c r="AB360" s="190"/>
      <c r="AC360" s="190"/>
      <c r="AD360" s="190"/>
    </row>
    <row r="361" spans="3:31" ht="15.75" customHeight="1" x14ac:dyDescent="0.2">
      <c r="C361" s="151"/>
      <c r="D361" s="161"/>
      <c r="E361" s="161"/>
      <c r="F361" s="490" t="s">
        <v>665</v>
      </c>
      <c r="G361" s="490"/>
      <c r="H361" s="490"/>
      <c r="I361" s="490"/>
      <c r="J361" s="490"/>
      <c r="K361" s="490"/>
      <c r="L361" s="490"/>
      <c r="M361" s="490"/>
      <c r="N361" s="490"/>
      <c r="O361" s="490"/>
      <c r="P361" s="490"/>
      <c r="Q361" s="490"/>
      <c r="R361" s="490"/>
      <c r="S361" s="490"/>
      <c r="T361" s="490"/>
      <c r="U361" s="490"/>
      <c r="V361" s="490"/>
      <c r="W361" s="490"/>
    </row>
    <row r="362" spans="3:31" ht="45" customHeight="1" x14ac:dyDescent="0.2">
      <c r="F362" s="486" t="s">
        <v>666</v>
      </c>
      <c r="G362" s="486"/>
      <c r="H362" s="486"/>
      <c r="I362" s="486"/>
      <c r="J362" s="486"/>
      <c r="K362" s="486"/>
      <c r="L362" s="486"/>
      <c r="M362" s="486"/>
      <c r="N362" s="486"/>
      <c r="O362" s="486"/>
      <c r="P362" s="486"/>
      <c r="Q362" s="486"/>
      <c r="R362" s="486"/>
      <c r="S362" s="486"/>
      <c r="T362" s="486"/>
      <c r="U362" s="486"/>
      <c r="V362" s="486"/>
      <c r="W362" s="486"/>
      <c r="X362" s="486"/>
      <c r="Y362" s="486"/>
      <c r="Z362" s="486"/>
      <c r="AA362" s="486"/>
      <c r="AB362" s="486"/>
      <c r="AC362" s="486"/>
      <c r="AD362" s="157"/>
    </row>
    <row r="363" spans="3:31" ht="7.5" customHeight="1" x14ac:dyDescent="0.2">
      <c r="V363" s="190"/>
      <c r="W363" s="190"/>
      <c r="X363" s="190"/>
      <c r="Y363" s="190"/>
      <c r="Z363" s="190"/>
      <c r="AA363" s="190"/>
      <c r="AB363" s="190"/>
      <c r="AC363" s="190"/>
      <c r="AD363" s="190"/>
    </row>
    <row r="364" spans="3:31" x14ac:dyDescent="0.2">
      <c r="D364" s="494" t="s">
        <v>853</v>
      </c>
      <c r="E364" s="494" t="s">
        <v>603</v>
      </c>
      <c r="F364" s="151" t="s">
        <v>634</v>
      </c>
    </row>
    <row r="365" spans="3:31" ht="7.5" customHeight="1" x14ac:dyDescent="0.2"/>
    <row r="366" spans="3:31" ht="36" customHeight="1" x14ac:dyDescent="0.2">
      <c r="C366" s="151"/>
      <c r="D366" s="161"/>
      <c r="E366" s="161"/>
      <c r="F366" s="486" t="s">
        <v>667</v>
      </c>
      <c r="G366" s="486"/>
      <c r="H366" s="486"/>
      <c r="I366" s="486"/>
      <c r="J366" s="486"/>
      <c r="K366" s="486"/>
      <c r="L366" s="486"/>
      <c r="M366" s="486"/>
      <c r="N366" s="486"/>
      <c r="O366" s="486"/>
      <c r="P366" s="486"/>
      <c r="Q366" s="486"/>
      <c r="R366" s="486"/>
      <c r="S366" s="486"/>
      <c r="T366" s="486"/>
      <c r="U366" s="486"/>
      <c r="V366" s="486"/>
      <c r="W366" s="486"/>
      <c r="X366" s="486"/>
      <c r="Y366" s="486"/>
      <c r="Z366" s="486"/>
      <c r="AA366" s="486"/>
      <c r="AB366" s="486"/>
      <c r="AC366" s="486"/>
      <c r="AD366" s="486"/>
      <c r="AE366" s="486"/>
    </row>
    <row r="367" spans="3:31" ht="30" customHeight="1" x14ac:dyDescent="0.2">
      <c r="C367" s="151"/>
      <c r="D367" s="161"/>
      <c r="E367" s="161"/>
      <c r="F367" s="486" t="s">
        <v>668</v>
      </c>
      <c r="G367" s="486"/>
      <c r="H367" s="486"/>
      <c r="I367" s="486"/>
      <c r="J367" s="486"/>
      <c r="K367" s="486"/>
      <c r="L367" s="486"/>
      <c r="M367" s="486"/>
      <c r="N367" s="486"/>
      <c r="O367" s="486"/>
      <c r="P367" s="486"/>
      <c r="Q367" s="486"/>
      <c r="R367" s="486"/>
      <c r="S367" s="486"/>
      <c r="T367" s="486"/>
      <c r="U367" s="486"/>
      <c r="V367" s="486"/>
      <c r="W367" s="486"/>
      <c r="X367" s="486"/>
      <c r="Y367" s="486"/>
      <c r="Z367" s="486"/>
      <c r="AA367" s="486"/>
      <c r="AB367" s="486"/>
      <c r="AC367" s="486"/>
      <c r="AD367" s="157"/>
    </row>
    <row r="368" spans="3:31" ht="15.75" customHeight="1" x14ac:dyDescent="0.2">
      <c r="C368" s="151"/>
      <c r="D368" s="161"/>
      <c r="E368" s="161"/>
      <c r="F368" s="486" t="s">
        <v>742</v>
      </c>
      <c r="G368" s="486"/>
      <c r="H368" s="486"/>
      <c r="I368" s="486"/>
      <c r="J368" s="486"/>
      <c r="K368" s="486"/>
      <c r="L368" s="486"/>
      <c r="M368" s="486"/>
      <c r="N368" s="486"/>
      <c r="O368" s="486"/>
      <c r="P368" s="486"/>
      <c r="Q368" s="486"/>
      <c r="R368" s="486"/>
      <c r="S368" s="486"/>
      <c r="T368" s="486"/>
      <c r="U368" s="486"/>
      <c r="V368" s="486"/>
      <c r="W368" s="486"/>
      <c r="X368" s="486"/>
      <c r="Y368" s="486"/>
      <c r="Z368" s="486"/>
      <c r="AA368" s="486"/>
      <c r="AB368" s="486"/>
      <c r="AC368" s="486"/>
      <c r="AD368" s="155"/>
    </row>
    <row r="369" spans="3:30" ht="7.5" customHeight="1" x14ac:dyDescent="0.2">
      <c r="C369" s="15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377"/>
    </row>
    <row r="370" spans="3:30" ht="15.75" customHeight="1" x14ac:dyDescent="0.2">
      <c r="C370" s="151"/>
      <c r="D370" s="170"/>
      <c r="E370" s="170"/>
      <c r="F370" s="486" t="s">
        <v>1199</v>
      </c>
      <c r="G370" s="486"/>
      <c r="H370" s="486"/>
      <c r="I370" s="486"/>
      <c r="J370" s="486"/>
      <c r="K370" s="486"/>
      <c r="L370" s="486"/>
      <c r="M370" s="486"/>
      <c r="N370" s="486"/>
      <c r="O370" s="486"/>
      <c r="P370" s="486"/>
      <c r="Q370" s="486"/>
      <c r="R370" s="486"/>
      <c r="S370" s="486"/>
      <c r="T370" s="486"/>
      <c r="U370" s="486"/>
      <c r="V370" s="486"/>
      <c r="W370" s="486"/>
      <c r="X370" s="486"/>
      <c r="Y370" s="486"/>
      <c r="Z370" s="486"/>
      <c r="AA370" s="486"/>
      <c r="AB370" s="486"/>
      <c r="AC370" s="486"/>
      <c r="AD370" s="486"/>
    </row>
    <row r="371" spans="3:30" ht="15.75" customHeight="1" x14ac:dyDescent="0.2">
      <c r="C371" s="151"/>
      <c r="D371" s="374"/>
      <c r="E371" s="374"/>
      <c r="F371" s="377"/>
      <c r="G371" s="377"/>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row>
    <row r="372" spans="3:30" s="198" customFormat="1" ht="20.100000000000001" customHeight="1" x14ac:dyDescent="0.2">
      <c r="D372" s="169" t="s">
        <v>988</v>
      </c>
      <c r="J372" s="199"/>
      <c r="K372" s="200"/>
      <c r="L372" s="200"/>
      <c r="M372" s="191"/>
      <c r="N372" s="192"/>
      <c r="O372" s="506"/>
      <c r="P372" s="506"/>
      <c r="Q372" s="506"/>
      <c r="R372" s="506"/>
      <c r="S372" s="506"/>
    </row>
    <row r="373" spans="3:30" s="198" customFormat="1" ht="12" customHeight="1" x14ac:dyDescent="0.2">
      <c r="D373" s="169"/>
      <c r="J373" s="199"/>
      <c r="K373" s="200"/>
      <c r="L373" s="200"/>
      <c r="M373" s="191"/>
      <c r="N373" s="192"/>
      <c r="O373" s="378"/>
      <c r="P373" s="378"/>
      <c r="Q373" s="378"/>
      <c r="R373" s="378"/>
      <c r="S373" s="378"/>
    </row>
    <row r="374" spans="3:30" s="168" customFormat="1" ht="20.100000000000001" customHeight="1" x14ac:dyDescent="0.2">
      <c r="C374" s="169"/>
      <c r="D374" s="168" t="s">
        <v>1166</v>
      </c>
      <c r="H374" s="168" t="s">
        <v>580</v>
      </c>
      <c r="I374" s="495" t="s">
        <v>581</v>
      </c>
      <c r="J374" s="496"/>
      <c r="K374" s="502" t="s">
        <v>1200</v>
      </c>
      <c r="L374" s="502"/>
      <c r="M374" s="502"/>
      <c r="N374" s="503"/>
    </row>
    <row r="375" spans="3:30" ht="12" customHeight="1" x14ac:dyDescent="0.2"/>
    <row r="376" spans="3:30" x14ac:dyDescent="0.2">
      <c r="D376" s="494" t="s">
        <v>854</v>
      </c>
      <c r="E376" s="494" t="s">
        <v>603</v>
      </c>
      <c r="F376" s="151" t="s">
        <v>607</v>
      </c>
    </row>
    <row r="377" spans="3:30" ht="5.0999999999999996" customHeight="1" x14ac:dyDescent="0.2"/>
    <row r="378" spans="3:30" ht="15.75" customHeight="1" x14ac:dyDescent="0.2">
      <c r="C378" s="151"/>
      <c r="D378" s="494"/>
      <c r="E378" s="494"/>
      <c r="F378" s="490" t="s">
        <v>1201</v>
      </c>
      <c r="G378" s="490"/>
      <c r="H378" s="490"/>
      <c r="I378" s="490"/>
      <c r="J378" s="490"/>
      <c r="K378" s="490"/>
      <c r="L378" s="490"/>
      <c r="M378" s="490"/>
      <c r="N378" s="490"/>
      <c r="O378" s="490"/>
      <c r="P378" s="490"/>
      <c r="Q378" s="490"/>
      <c r="R378" s="490"/>
      <c r="S378" s="490"/>
      <c r="T378" s="490"/>
      <c r="U378" s="490"/>
      <c r="V378" s="490"/>
      <c r="W378" s="490"/>
      <c r="X378" s="490"/>
      <c r="Y378" s="490"/>
      <c r="Z378" s="490"/>
      <c r="AA378" s="490"/>
      <c r="AB378" s="490"/>
      <c r="AC378" s="490"/>
      <c r="AD378" s="490"/>
    </row>
    <row r="379" spans="3:30" ht="15.75" customHeight="1" x14ac:dyDescent="0.2">
      <c r="C379" s="151"/>
      <c r="D379" s="170"/>
      <c r="E379" s="170"/>
      <c r="F379" s="486" t="s">
        <v>742</v>
      </c>
      <c r="G379" s="486"/>
      <c r="H379" s="486"/>
      <c r="I379" s="486"/>
      <c r="J379" s="486"/>
      <c r="K379" s="486"/>
      <c r="L379" s="486"/>
      <c r="M379" s="486"/>
      <c r="N379" s="486"/>
      <c r="O379" s="486"/>
      <c r="P379" s="486"/>
      <c r="Q379" s="486"/>
      <c r="R379" s="486"/>
      <c r="S379" s="486"/>
      <c r="T379" s="486"/>
      <c r="U379" s="486"/>
      <c r="V379" s="486"/>
      <c r="W379" s="486"/>
      <c r="X379" s="486"/>
      <c r="Y379" s="486"/>
      <c r="Z379" s="486"/>
      <c r="AA379" s="486"/>
      <c r="AB379" s="486"/>
      <c r="AC379" s="486"/>
      <c r="AD379" s="486"/>
    </row>
    <row r="380" spans="3:30" ht="7.5" customHeight="1" x14ac:dyDescent="0.2">
      <c r="C380" s="151"/>
      <c r="D380" s="161"/>
      <c r="E380" s="161"/>
    </row>
    <row r="381" spans="3:30" ht="15.75" customHeight="1" x14ac:dyDescent="0.2">
      <c r="C381" s="151"/>
      <c r="D381" s="161"/>
      <c r="E381" s="161"/>
      <c r="F381" s="151" t="s">
        <v>794</v>
      </c>
    </row>
    <row r="382" spans="3:30" ht="7.5" customHeight="1" x14ac:dyDescent="0.2">
      <c r="V382" s="190"/>
      <c r="W382" s="190"/>
      <c r="X382" s="190"/>
      <c r="Y382" s="190"/>
      <c r="Z382" s="190"/>
      <c r="AA382" s="190"/>
      <c r="AB382" s="190"/>
      <c r="AC382" s="190"/>
      <c r="AD382" s="190"/>
    </row>
    <row r="383" spans="3:30" x14ac:dyDescent="0.2">
      <c r="D383" s="494" t="s">
        <v>855</v>
      </c>
      <c r="E383" s="494" t="s">
        <v>603</v>
      </c>
      <c r="F383" s="151" t="s">
        <v>630</v>
      </c>
    </row>
    <row r="384" spans="3:30" ht="5.0999999999999996" customHeight="1" x14ac:dyDescent="0.2"/>
    <row r="385" spans="3:30" ht="45" customHeight="1" x14ac:dyDescent="0.2">
      <c r="C385" s="151"/>
      <c r="D385" s="494"/>
      <c r="E385" s="494"/>
      <c r="F385" s="486" t="s">
        <v>904</v>
      </c>
      <c r="G385" s="486"/>
      <c r="H385" s="486"/>
      <c r="I385" s="486"/>
      <c r="J385" s="486"/>
      <c r="K385" s="486"/>
      <c r="L385" s="486"/>
      <c r="M385" s="486"/>
      <c r="N385" s="486"/>
      <c r="O385" s="486"/>
      <c r="P385" s="486"/>
      <c r="Q385" s="486"/>
      <c r="R385" s="486"/>
      <c r="S385" s="486"/>
      <c r="T385" s="486"/>
      <c r="U385" s="486"/>
      <c r="V385" s="486"/>
      <c r="W385" s="486"/>
      <c r="X385" s="486"/>
      <c r="Y385" s="486"/>
      <c r="Z385" s="486"/>
      <c r="AA385" s="486"/>
      <c r="AB385" s="486"/>
      <c r="AC385" s="486"/>
      <c r="AD385" s="486"/>
    </row>
    <row r="386" spans="3:30" ht="5.0999999999999996" customHeight="1" x14ac:dyDescent="0.2"/>
    <row r="387" spans="3:30" ht="15.75" customHeight="1" x14ac:dyDescent="0.2">
      <c r="C387" s="151"/>
      <c r="D387" s="170"/>
      <c r="E387" s="170"/>
      <c r="F387" s="490" t="s">
        <v>1194</v>
      </c>
      <c r="G387" s="490"/>
      <c r="H387" s="490"/>
      <c r="I387" s="490"/>
      <c r="J387" s="490"/>
      <c r="K387" s="490"/>
      <c r="L387" s="490"/>
      <c r="M387" s="490"/>
      <c r="N387" s="490"/>
      <c r="O387" s="490"/>
      <c r="P387" s="490"/>
      <c r="Q387" s="490"/>
      <c r="R387" s="490"/>
      <c r="S387" s="490"/>
      <c r="T387" s="490"/>
      <c r="U387" s="490"/>
      <c r="V387" s="490"/>
      <c r="W387" s="490"/>
      <c r="X387" s="490"/>
      <c r="Y387" s="162"/>
      <c r="Z387" s="162"/>
      <c r="AA387" s="162"/>
      <c r="AB387" s="162"/>
      <c r="AC387" s="162"/>
      <c r="AD387" s="162"/>
    </row>
    <row r="388" spans="3:30" ht="15.75" customHeight="1" x14ac:dyDescent="0.2">
      <c r="C388" s="151"/>
      <c r="D388" s="170"/>
      <c r="E388" s="170"/>
      <c r="F388" s="486" t="s">
        <v>905</v>
      </c>
      <c r="G388" s="486"/>
      <c r="H388" s="486"/>
      <c r="I388" s="486"/>
      <c r="J388" s="486"/>
      <c r="K388" s="486"/>
      <c r="L388" s="486"/>
      <c r="M388" s="486"/>
      <c r="N388" s="486"/>
      <c r="O388" s="486"/>
      <c r="P388" s="486"/>
      <c r="Q388" s="486"/>
      <c r="R388" s="486"/>
      <c r="S388" s="486"/>
      <c r="T388" s="486"/>
      <c r="U388" s="486"/>
      <c r="V388" s="486"/>
      <c r="W388" s="486"/>
      <c r="X388" s="486"/>
      <c r="Y388" s="486"/>
      <c r="Z388" s="486"/>
      <c r="AA388" s="486"/>
      <c r="AB388" s="486"/>
      <c r="AC388" s="486"/>
      <c r="AD388" s="486"/>
    </row>
    <row r="389" spans="3:30" x14ac:dyDescent="0.2">
      <c r="V389" s="190"/>
      <c r="W389" s="190"/>
      <c r="X389" s="190"/>
      <c r="Y389" s="190"/>
      <c r="Z389" s="190"/>
      <c r="AA389" s="190"/>
      <c r="AB389" s="190"/>
      <c r="AC389" s="190"/>
      <c r="AD389" s="190"/>
    </row>
    <row r="390" spans="3:30" ht="15.75" customHeight="1" x14ac:dyDescent="0.2">
      <c r="C390" s="151"/>
      <c r="D390" s="161"/>
      <c r="E390" s="161"/>
      <c r="F390" s="490" t="s">
        <v>818</v>
      </c>
      <c r="G390" s="490"/>
      <c r="H390" s="490"/>
      <c r="I390" s="490"/>
      <c r="J390" s="490"/>
      <c r="K390" s="490"/>
      <c r="L390" s="490"/>
      <c r="M390" s="490"/>
      <c r="N390" s="490"/>
      <c r="O390" s="490"/>
      <c r="P390" s="490"/>
      <c r="Q390" s="490"/>
      <c r="R390" s="490"/>
      <c r="S390" s="490"/>
      <c r="T390" s="490"/>
      <c r="U390" s="490"/>
      <c r="V390" s="490"/>
    </row>
    <row r="391" spans="3:30" ht="60" customHeight="1" x14ac:dyDescent="0.2">
      <c r="F391" s="486" t="s">
        <v>819</v>
      </c>
      <c r="G391" s="486"/>
      <c r="H391" s="486"/>
      <c r="I391" s="486"/>
      <c r="J391" s="486"/>
      <c r="K391" s="486"/>
      <c r="L391" s="486"/>
      <c r="M391" s="486"/>
      <c r="N391" s="486"/>
      <c r="O391" s="486"/>
      <c r="P391" s="486"/>
      <c r="Q391" s="486"/>
      <c r="R391" s="486"/>
      <c r="S391" s="486"/>
      <c r="T391" s="486"/>
      <c r="U391" s="486"/>
      <c r="V391" s="486"/>
      <c r="W391" s="486"/>
      <c r="X391" s="486"/>
      <c r="Y391" s="486"/>
      <c r="Z391" s="486"/>
      <c r="AA391" s="486"/>
      <c r="AB391" s="486"/>
      <c r="AC391" s="486"/>
      <c r="AD391" s="161"/>
    </row>
    <row r="392" spans="3:30" ht="7.5" customHeight="1" x14ac:dyDescent="0.2">
      <c r="L392" s="176"/>
      <c r="M392" s="176"/>
      <c r="N392" s="176"/>
      <c r="O392" s="176"/>
      <c r="P392" s="176"/>
      <c r="Q392" s="176"/>
      <c r="R392" s="176"/>
      <c r="S392" s="176"/>
      <c r="V392" s="190"/>
      <c r="W392" s="190"/>
      <c r="X392" s="190"/>
      <c r="Y392" s="190"/>
      <c r="Z392" s="190"/>
      <c r="AA392" s="190"/>
      <c r="AB392" s="190"/>
      <c r="AC392" s="190"/>
      <c r="AD392" s="190"/>
    </row>
    <row r="393" spans="3:30" x14ac:dyDescent="0.2">
      <c r="D393" s="494" t="s">
        <v>856</v>
      </c>
      <c r="E393" s="494" t="s">
        <v>603</v>
      </c>
      <c r="F393" s="151" t="s">
        <v>634</v>
      </c>
      <c r="L393" s="176"/>
      <c r="M393" s="191"/>
      <c r="N393" s="192"/>
      <c r="O393" s="193"/>
      <c r="P393" s="193"/>
      <c r="Q393" s="193"/>
      <c r="R393" s="193"/>
      <c r="S393" s="193"/>
    </row>
    <row r="394" spans="3:30" ht="5.0999999999999996" customHeight="1" x14ac:dyDescent="0.2"/>
    <row r="395" spans="3:30" ht="15.75" customHeight="1" x14ac:dyDescent="0.2">
      <c r="C395" s="151"/>
      <c r="D395" s="161"/>
      <c r="E395" s="161"/>
      <c r="F395" s="486" t="s">
        <v>1202</v>
      </c>
      <c r="G395" s="486"/>
      <c r="H395" s="486"/>
      <c r="I395" s="486"/>
      <c r="J395" s="486"/>
      <c r="K395" s="486"/>
      <c r="L395" s="486"/>
      <c r="M395" s="486"/>
      <c r="N395" s="486"/>
      <c r="O395" s="486"/>
      <c r="P395" s="486"/>
      <c r="Q395" s="486"/>
      <c r="R395" s="486"/>
      <c r="S395" s="486"/>
      <c r="T395" s="486"/>
      <c r="U395" s="486"/>
      <c r="V395" s="486"/>
      <c r="W395" s="486"/>
      <c r="X395" s="486"/>
      <c r="Y395" s="486"/>
      <c r="Z395" s="486"/>
      <c r="AA395" s="486"/>
      <c r="AB395" s="486"/>
      <c r="AC395" s="157"/>
      <c r="AD395" s="157"/>
    </row>
    <row r="396" spans="3:30" ht="30" customHeight="1" x14ac:dyDescent="0.2">
      <c r="C396" s="151"/>
      <c r="D396" s="161"/>
      <c r="E396" s="161"/>
      <c r="F396" s="486" t="s">
        <v>1332</v>
      </c>
      <c r="G396" s="486"/>
      <c r="H396" s="486"/>
      <c r="I396" s="486"/>
      <c r="J396" s="486"/>
      <c r="K396" s="486"/>
      <c r="L396" s="486"/>
      <c r="M396" s="486"/>
      <c r="N396" s="486"/>
      <c r="O396" s="486"/>
      <c r="P396" s="486"/>
      <c r="Q396" s="486"/>
      <c r="R396" s="486"/>
      <c r="S396" s="486"/>
      <c r="T396" s="486"/>
      <c r="U396" s="486"/>
      <c r="V396" s="486"/>
      <c r="W396" s="486"/>
      <c r="X396" s="486"/>
      <c r="Y396" s="486"/>
      <c r="Z396" s="486"/>
      <c r="AA396" s="486"/>
      <c r="AB396" s="486"/>
      <c r="AC396" s="157"/>
      <c r="AD396" s="157"/>
    </row>
    <row r="397" spans="3:30" ht="30" customHeight="1" x14ac:dyDescent="0.2">
      <c r="C397" s="151"/>
      <c r="D397" s="161"/>
      <c r="E397" s="161"/>
      <c r="F397" s="486" t="s">
        <v>820</v>
      </c>
      <c r="G397" s="486"/>
      <c r="H397" s="486"/>
      <c r="I397" s="486"/>
      <c r="J397" s="486"/>
      <c r="K397" s="486"/>
      <c r="L397" s="486"/>
      <c r="M397" s="486"/>
      <c r="N397" s="486"/>
      <c r="O397" s="486"/>
      <c r="P397" s="486"/>
      <c r="Q397" s="486"/>
      <c r="R397" s="486"/>
      <c r="S397" s="486"/>
      <c r="T397" s="486"/>
      <c r="U397" s="486"/>
      <c r="V397" s="486"/>
      <c r="W397" s="486"/>
      <c r="X397" s="486"/>
      <c r="Y397" s="486"/>
      <c r="Z397" s="486"/>
      <c r="AA397" s="486"/>
      <c r="AB397" s="486"/>
      <c r="AC397" s="157"/>
      <c r="AD397" s="157"/>
    </row>
    <row r="398" spans="3:30" ht="7.5" customHeight="1" x14ac:dyDescent="0.2">
      <c r="C398" s="151"/>
      <c r="D398" s="161"/>
      <c r="E398" s="161"/>
      <c r="F398" s="157"/>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row>
    <row r="399" spans="3:30" ht="15.75" customHeight="1" x14ac:dyDescent="0.2">
      <c r="C399" s="151"/>
      <c r="D399" s="170"/>
      <c r="E399" s="170"/>
      <c r="F399" s="486" t="s">
        <v>742</v>
      </c>
      <c r="G399" s="486"/>
      <c r="H399" s="486"/>
      <c r="I399" s="486"/>
      <c r="J399" s="486"/>
      <c r="K399" s="486"/>
      <c r="L399" s="486"/>
      <c r="M399" s="486"/>
      <c r="N399" s="486"/>
      <c r="O399" s="486"/>
      <c r="P399" s="486"/>
      <c r="Q399" s="486"/>
      <c r="R399" s="486"/>
      <c r="S399" s="486"/>
      <c r="T399" s="486"/>
      <c r="U399" s="486"/>
      <c r="V399" s="486"/>
      <c r="W399" s="486"/>
      <c r="X399" s="486"/>
      <c r="Y399" s="486"/>
      <c r="Z399" s="486"/>
      <c r="AA399" s="486"/>
      <c r="AB399" s="486"/>
      <c r="AC399" s="486"/>
      <c r="AD399" s="157"/>
    </row>
    <row r="400" spans="3:30" ht="12" customHeight="1" x14ac:dyDescent="0.2"/>
    <row r="401" spans="3:30" s="198" customFormat="1" ht="20.100000000000001" customHeight="1" x14ac:dyDescent="0.2">
      <c r="D401" s="169" t="s">
        <v>989</v>
      </c>
      <c r="J401" s="199"/>
      <c r="K401" s="200"/>
      <c r="L401" s="200"/>
      <c r="M401" s="191"/>
      <c r="N401" s="192"/>
      <c r="O401" s="506"/>
      <c r="P401" s="506"/>
      <c r="Q401" s="506"/>
      <c r="R401" s="506"/>
      <c r="S401" s="506"/>
    </row>
    <row r="402" spans="3:30" s="198" customFormat="1" ht="12" customHeight="1" x14ac:dyDescent="0.2">
      <c r="D402" s="169"/>
      <c r="J402" s="199"/>
      <c r="K402" s="200"/>
      <c r="L402" s="200"/>
      <c r="M402" s="191"/>
      <c r="N402" s="192"/>
      <c r="O402" s="378"/>
      <c r="P402" s="378"/>
      <c r="Q402" s="378"/>
      <c r="R402" s="378"/>
      <c r="S402" s="378"/>
    </row>
    <row r="403" spans="3:30" s="168" customFormat="1" ht="20.100000000000001" customHeight="1" x14ac:dyDescent="0.2">
      <c r="C403" s="169"/>
      <c r="D403" s="168" t="s">
        <v>1168</v>
      </c>
      <c r="H403" s="168" t="s">
        <v>580</v>
      </c>
      <c r="I403" s="495" t="s">
        <v>581</v>
      </c>
      <c r="J403" s="496"/>
      <c r="K403" s="502" t="s">
        <v>1203</v>
      </c>
      <c r="L403" s="502"/>
      <c r="M403" s="502"/>
      <c r="N403" s="503"/>
    </row>
    <row r="404" spans="3:30" s="198" customFormat="1" ht="12" customHeight="1" x14ac:dyDescent="0.2">
      <c r="D404" s="169"/>
      <c r="J404" s="199"/>
      <c r="K404" s="200"/>
      <c r="L404" s="200"/>
      <c r="M404" s="191"/>
      <c r="N404" s="192"/>
      <c r="O404" s="378"/>
      <c r="P404" s="378"/>
      <c r="Q404" s="378"/>
      <c r="R404" s="378"/>
      <c r="S404" s="378"/>
    </row>
    <row r="405" spans="3:30" ht="5.0999999999999996" customHeight="1" x14ac:dyDescent="0.2"/>
    <row r="406" spans="3:30" x14ac:dyDescent="0.2">
      <c r="D406" s="494" t="s">
        <v>857</v>
      </c>
      <c r="E406" s="494" t="s">
        <v>603</v>
      </c>
      <c r="F406" s="490" t="s">
        <v>607</v>
      </c>
      <c r="G406" s="490"/>
      <c r="H406" s="490"/>
      <c r="I406" s="490"/>
      <c r="J406" s="490"/>
      <c r="K406" s="490"/>
      <c r="L406" s="490"/>
      <c r="M406" s="490"/>
      <c r="N406" s="490"/>
      <c r="O406" s="490"/>
      <c r="P406" s="490"/>
      <c r="Q406" s="490"/>
    </row>
    <row r="407" spans="3:30" ht="5.0999999999999996" customHeight="1" x14ac:dyDescent="0.2"/>
    <row r="408" spans="3:30" ht="15.75" customHeight="1" x14ac:dyDescent="0.2">
      <c r="C408" s="151"/>
      <c r="D408" s="494"/>
      <c r="E408" s="494"/>
      <c r="F408" s="490" t="s">
        <v>1201</v>
      </c>
      <c r="G408" s="490"/>
      <c r="H408" s="490"/>
      <c r="I408" s="490"/>
      <c r="J408" s="490"/>
      <c r="K408" s="490"/>
      <c r="L408" s="490"/>
      <c r="M408" s="490"/>
      <c r="N408" s="490"/>
      <c r="O408" s="490"/>
      <c r="P408" s="490"/>
      <c r="Q408" s="490"/>
      <c r="R408" s="490"/>
      <c r="S408" s="490"/>
      <c r="T408" s="490"/>
      <c r="U408" s="490"/>
      <c r="V408" s="490"/>
      <c r="W408" s="490"/>
      <c r="X408" s="490"/>
      <c r="Y408" s="490"/>
      <c r="Z408" s="490"/>
      <c r="AA408" s="490"/>
      <c r="AB408" s="490"/>
      <c r="AC408" s="490"/>
      <c r="AD408" s="490"/>
    </row>
    <row r="409" spans="3:30" ht="15.75" customHeight="1" x14ac:dyDescent="0.2">
      <c r="C409" s="151"/>
      <c r="D409" s="170"/>
      <c r="E409" s="170"/>
      <c r="F409" s="490" t="s">
        <v>742</v>
      </c>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row>
    <row r="410" spans="3:30" ht="7.5" customHeight="1" x14ac:dyDescent="0.2">
      <c r="C410" s="151"/>
      <c r="D410" s="161"/>
      <c r="E410" s="161"/>
    </row>
    <row r="411" spans="3:30" ht="15.75" customHeight="1" x14ac:dyDescent="0.2">
      <c r="C411" s="151"/>
      <c r="D411" s="161"/>
      <c r="E411" s="161"/>
      <c r="F411" s="151" t="s">
        <v>794</v>
      </c>
    </row>
    <row r="412" spans="3:30" ht="7.5" customHeight="1" x14ac:dyDescent="0.2">
      <c r="V412" s="190"/>
      <c r="W412" s="190"/>
      <c r="X412" s="190"/>
      <c r="Y412" s="190"/>
      <c r="Z412" s="190"/>
      <c r="AA412" s="190"/>
      <c r="AB412" s="190"/>
      <c r="AC412" s="190"/>
      <c r="AD412" s="190"/>
    </row>
    <row r="413" spans="3:30" x14ac:dyDescent="0.2">
      <c r="D413" s="494" t="s">
        <v>858</v>
      </c>
      <c r="E413" s="494" t="s">
        <v>603</v>
      </c>
      <c r="F413" s="151" t="s">
        <v>630</v>
      </c>
    </row>
    <row r="414" spans="3:30" ht="7.5" customHeight="1" x14ac:dyDescent="0.2"/>
    <row r="415" spans="3:30" ht="45" customHeight="1" x14ac:dyDescent="0.2">
      <c r="C415" s="151"/>
      <c r="D415" s="494"/>
      <c r="E415" s="494"/>
      <c r="F415" s="486" t="s">
        <v>834</v>
      </c>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157"/>
    </row>
    <row r="416" spans="3:30" ht="5.0999999999999996" customHeight="1" x14ac:dyDescent="0.2"/>
    <row r="417" spans="3:30" ht="15.75" customHeight="1" x14ac:dyDescent="0.2">
      <c r="C417" s="151"/>
      <c r="D417" s="170"/>
      <c r="E417" s="170"/>
      <c r="F417" s="490" t="s">
        <v>1194</v>
      </c>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row>
    <row r="418" spans="3:30" ht="15.75" customHeight="1" x14ac:dyDescent="0.2">
      <c r="C418" s="151"/>
      <c r="D418" s="170"/>
      <c r="E418" s="170"/>
      <c r="F418" s="490" t="s">
        <v>905</v>
      </c>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row>
    <row r="419" spans="3:30" ht="15.75" customHeight="1" x14ac:dyDescent="0.2">
      <c r="C419" s="151"/>
      <c r="D419" s="161"/>
      <c r="E419" s="161"/>
      <c r="F419" s="490" t="s">
        <v>835</v>
      </c>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row>
    <row r="420" spans="3:30" ht="45.75" customHeight="1" x14ac:dyDescent="0.2">
      <c r="F420" s="486" t="s">
        <v>836</v>
      </c>
      <c r="G420" s="486"/>
      <c r="H420" s="486"/>
      <c r="I420" s="486"/>
      <c r="J420" s="486"/>
      <c r="K420" s="486"/>
      <c r="L420" s="486"/>
      <c r="M420" s="486"/>
      <c r="N420" s="486"/>
      <c r="O420" s="486"/>
      <c r="P420" s="486"/>
      <c r="Q420" s="486"/>
      <c r="R420" s="486"/>
      <c r="S420" s="486"/>
      <c r="T420" s="486"/>
      <c r="U420" s="486"/>
      <c r="V420" s="486"/>
      <c r="W420" s="486"/>
      <c r="X420" s="486"/>
      <c r="Y420" s="486"/>
      <c r="Z420" s="486"/>
      <c r="AA420" s="486"/>
      <c r="AB420" s="486"/>
      <c r="AC420" s="486"/>
      <c r="AD420" s="157"/>
    </row>
    <row r="421" spans="3:30" x14ac:dyDescent="0.2">
      <c r="L421" s="176"/>
      <c r="M421" s="176"/>
      <c r="N421" s="176"/>
      <c r="O421" s="176"/>
      <c r="P421" s="176"/>
      <c r="Q421" s="176"/>
      <c r="R421" s="176"/>
      <c r="S421" s="176"/>
      <c r="V421" s="190"/>
      <c r="W421" s="190"/>
      <c r="X421" s="190"/>
      <c r="Y421" s="190"/>
      <c r="Z421" s="190"/>
      <c r="AA421" s="190"/>
      <c r="AB421" s="190"/>
      <c r="AC421" s="190"/>
      <c r="AD421" s="190"/>
    </row>
    <row r="422" spans="3:30" x14ac:dyDescent="0.2">
      <c r="D422" s="494" t="s">
        <v>859</v>
      </c>
      <c r="E422" s="494" t="s">
        <v>603</v>
      </c>
      <c r="F422" s="151" t="s">
        <v>634</v>
      </c>
      <c r="L422" s="176"/>
      <c r="M422" s="191"/>
      <c r="N422" s="192"/>
      <c r="O422" s="193"/>
      <c r="P422" s="193"/>
      <c r="Q422" s="193"/>
      <c r="R422" s="193"/>
      <c r="S422" s="193"/>
    </row>
    <row r="423" spans="3:30" ht="5.0999999999999996" customHeight="1" x14ac:dyDescent="0.2"/>
    <row r="424" spans="3:30" ht="15.75" customHeight="1" x14ac:dyDescent="0.2">
      <c r="C424" s="151"/>
      <c r="D424" s="161"/>
      <c r="E424" s="161"/>
      <c r="F424" s="486" t="s">
        <v>1204</v>
      </c>
      <c r="G424" s="486"/>
      <c r="H424" s="486"/>
      <c r="I424" s="486"/>
      <c r="J424" s="486"/>
      <c r="K424" s="486"/>
      <c r="L424" s="486"/>
      <c r="M424" s="486"/>
      <c r="N424" s="486"/>
      <c r="O424" s="486"/>
      <c r="P424" s="486"/>
      <c r="Q424" s="486"/>
      <c r="R424" s="486"/>
      <c r="S424" s="486"/>
      <c r="T424" s="486"/>
      <c r="U424" s="486"/>
      <c r="V424" s="486"/>
      <c r="W424" s="486"/>
      <c r="X424" s="486"/>
      <c r="Y424" s="486"/>
      <c r="Z424" s="486"/>
      <c r="AA424" s="486"/>
      <c r="AB424" s="486"/>
      <c r="AC424" s="486"/>
      <c r="AD424" s="157"/>
    </row>
    <row r="425" spans="3:30" ht="15.75" customHeight="1" x14ac:dyDescent="0.2">
      <c r="C425" s="151"/>
      <c r="D425" s="161"/>
      <c r="E425" s="161"/>
      <c r="F425" s="486" t="s">
        <v>837</v>
      </c>
      <c r="G425" s="486"/>
      <c r="H425" s="486"/>
      <c r="I425" s="486"/>
      <c r="J425" s="486"/>
      <c r="K425" s="486"/>
      <c r="L425" s="486"/>
      <c r="M425" s="486"/>
      <c r="N425" s="486"/>
      <c r="O425" s="486"/>
      <c r="P425" s="486"/>
      <c r="Q425" s="486"/>
      <c r="R425" s="486"/>
      <c r="S425" s="486"/>
      <c r="T425" s="486"/>
      <c r="U425" s="486"/>
      <c r="V425" s="486"/>
      <c r="W425" s="486"/>
      <c r="X425" s="486"/>
      <c r="Y425" s="486"/>
      <c r="Z425" s="486"/>
      <c r="AA425" s="486"/>
      <c r="AB425" s="486"/>
      <c r="AC425" s="486"/>
      <c r="AD425" s="157"/>
    </row>
    <row r="426" spans="3:30" ht="30" customHeight="1" x14ac:dyDescent="0.2">
      <c r="C426" s="151"/>
      <c r="D426" s="161"/>
      <c r="E426" s="161"/>
      <c r="F426" s="486" t="s">
        <v>820</v>
      </c>
      <c r="G426" s="486"/>
      <c r="H426" s="486"/>
      <c r="I426" s="486"/>
      <c r="J426" s="486"/>
      <c r="K426" s="486"/>
      <c r="L426" s="486"/>
      <c r="M426" s="486"/>
      <c r="N426" s="486"/>
      <c r="O426" s="486"/>
      <c r="P426" s="486"/>
      <c r="Q426" s="486"/>
      <c r="R426" s="486"/>
      <c r="S426" s="486"/>
      <c r="T426" s="486"/>
      <c r="U426" s="486"/>
      <c r="V426" s="486"/>
      <c r="W426" s="486"/>
      <c r="X426" s="486"/>
      <c r="Y426" s="486"/>
      <c r="Z426" s="486"/>
      <c r="AA426" s="486"/>
      <c r="AB426" s="486"/>
      <c r="AC426" s="486"/>
      <c r="AD426" s="157"/>
    </row>
    <row r="427" spans="3:30" ht="7.5" customHeight="1" x14ac:dyDescent="0.2">
      <c r="C427" s="151"/>
      <c r="D427" s="161"/>
      <c r="E427" s="161"/>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row>
    <row r="428" spans="3:30" ht="15.75" customHeight="1" x14ac:dyDescent="0.2">
      <c r="C428" s="151"/>
      <c r="D428" s="170"/>
      <c r="E428" s="170"/>
      <c r="F428" s="486" t="s">
        <v>742</v>
      </c>
      <c r="G428" s="486"/>
      <c r="H428" s="486"/>
      <c r="I428" s="486"/>
      <c r="J428" s="486"/>
      <c r="K428" s="486"/>
      <c r="L428" s="486"/>
      <c r="M428" s="486"/>
      <c r="N428" s="486"/>
      <c r="O428" s="486"/>
      <c r="P428" s="486"/>
      <c r="Q428" s="486"/>
      <c r="R428" s="486"/>
      <c r="S428" s="486"/>
      <c r="T428" s="486"/>
      <c r="U428" s="486"/>
      <c r="V428" s="486"/>
      <c r="W428" s="486"/>
      <c r="X428" s="486"/>
      <c r="Y428" s="486"/>
      <c r="Z428" s="486"/>
      <c r="AA428" s="486"/>
      <c r="AB428" s="486"/>
      <c r="AC428" s="486"/>
      <c r="AD428" s="157"/>
    </row>
    <row r="429" spans="3:30" ht="15.75" customHeight="1" x14ac:dyDescent="0.2">
      <c r="C429" s="151"/>
      <c r="D429" s="374"/>
      <c r="E429" s="374"/>
      <c r="F429" s="377"/>
      <c r="G429" s="377"/>
      <c r="H429" s="377"/>
      <c r="I429" s="377"/>
      <c r="J429" s="377"/>
      <c r="K429" s="377"/>
      <c r="L429" s="377"/>
      <c r="M429" s="377"/>
      <c r="N429" s="377"/>
      <c r="O429" s="377"/>
      <c r="P429" s="377"/>
      <c r="Q429" s="377"/>
      <c r="R429" s="377"/>
      <c r="S429" s="377"/>
      <c r="T429" s="377"/>
      <c r="U429" s="377"/>
      <c r="V429" s="377"/>
      <c r="W429" s="377"/>
      <c r="X429" s="377"/>
      <c r="Y429" s="377"/>
      <c r="Z429" s="377"/>
      <c r="AA429" s="377"/>
      <c r="AB429" s="377"/>
      <c r="AC429" s="377"/>
      <c r="AD429" s="377"/>
    </row>
    <row r="430" spans="3:30" s="198" customFormat="1" ht="19.5" customHeight="1" x14ac:dyDescent="0.2">
      <c r="D430" s="169" t="s">
        <v>990</v>
      </c>
      <c r="J430" s="199"/>
      <c r="K430" s="200"/>
      <c r="L430" s="200"/>
      <c r="M430" s="191"/>
      <c r="N430" s="192"/>
      <c r="O430" s="506"/>
      <c r="P430" s="506"/>
      <c r="Q430" s="506"/>
      <c r="R430" s="506"/>
      <c r="S430" s="506"/>
    </row>
    <row r="431" spans="3:30" ht="12" customHeight="1" x14ac:dyDescent="0.2">
      <c r="C431" s="151"/>
      <c r="D431" s="170"/>
      <c r="E431" s="170"/>
      <c r="F431" s="155"/>
      <c r="G431" s="155"/>
      <c r="H431" s="155"/>
      <c r="I431" s="155"/>
      <c r="J431" s="197"/>
      <c r="K431" s="155"/>
      <c r="L431" s="155"/>
      <c r="M431" s="155"/>
      <c r="N431" s="155"/>
      <c r="O431" s="155"/>
      <c r="P431" s="155"/>
      <c r="Q431" s="155"/>
      <c r="R431" s="155"/>
      <c r="S431" s="155"/>
      <c r="T431" s="155"/>
      <c r="U431" s="155"/>
      <c r="V431" s="155"/>
      <c r="W431" s="155"/>
      <c r="X431" s="201"/>
      <c r="Y431" s="201"/>
      <c r="Z431" s="201"/>
      <c r="AA431" s="201"/>
      <c r="AB431" s="201"/>
      <c r="AC431" s="201"/>
      <c r="AD431" s="201"/>
    </row>
    <row r="432" spans="3:30" s="168" customFormat="1" ht="20.100000000000001" customHeight="1" x14ac:dyDescent="0.2">
      <c r="C432" s="169"/>
      <c r="D432" s="168" t="s">
        <v>1170</v>
      </c>
      <c r="H432" s="168" t="s">
        <v>580</v>
      </c>
      <c r="I432" s="495" t="s">
        <v>581</v>
      </c>
      <c r="J432" s="496"/>
      <c r="K432" s="504" t="s">
        <v>1205</v>
      </c>
      <c r="L432" s="504"/>
      <c r="M432" s="505"/>
    </row>
    <row r="433" spans="3:30" ht="15.75" customHeight="1" x14ac:dyDescent="0.2">
      <c r="C433" s="151"/>
      <c r="D433" s="374"/>
      <c r="E433" s="374"/>
      <c r="F433" s="377"/>
      <c r="G433" s="377"/>
      <c r="H433" s="377"/>
      <c r="I433" s="377"/>
      <c r="J433" s="197"/>
      <c r="K433" s="377"/>
      <c r="L433" s="377"/>
      <c r="M433" s="377"/>
      <c r="N433" s="377"/>
      <c r="O433" s="377"/>
      <c r="P433" s="377"/>
      <c r="Q433" s="377"/>
      <c r="R433" s="377"/>
      <c r="S433" s="377"/>
      <c r="T433" s="377"/>
      <c r="U433" s="377"/>
      <c r="V433" s="377"/>
      <c r="W433" s="377"/>
      <c r="X433" s="381"/>
      <c r="Y433" s="381"/>
      <c r="Z433" s="381"/>
      <c r="AA433" s="381"/>
      <c r="AB433" s="381"/>
      <c r="AC433" s="381"/>
      <c r="AD433" s="381"/>
    </row>
    <row r="434" spans="3:30" x14ac:dyDescent="0.2">
      <c r="D434" s="494" t="s">
        <v>860</v>
      </c>
      <c r="E434" s="494" t="s">
        <v>603</v>
      </c>
      <c r="F434" s="490" t="s">
        <v>607</v>
      </c>
      <c r="G434" s="490"/>
      <c r="H434" s="490"/>
      <c r="I434" s="490"/>
      <c r="J434" s="490"/>
      <c r="K434" s="490"/>
      <c r="L434" s="490"/>
      <c r="M434" s="490"/>
      <c r="N434" s="490"/>
      <c r="O434" s="490"/>
      <c r="P434" s="490"/>
      <c r="Q434" s="490"/>
      <c r="R434" s="490"/>
      <c r="S434" s="490"/>
      <c r="T434" s="490"/>
      <c r="U434" s="490"/>
      <c r="V434" s="490"/>
      <c r="W434" s="490"/>
      <c r="X434" s="490"/>
      <c r="Y434" s="490"/>
      <c r="Z434" s="490"/>
      <c r="AA434" s="490"/>
      <c r="AB434" s="490"/>
      <c r="AC434" s="490"/>
      <c r="AD434" s="490"/>
    </row>
    <row r="435" spans="3:30" ht="5.0999999999999996" customHeight="1" x14ac:dyDescent="0.2"/>
    <row r="436" spans="3:30" ht="15.75" customHeight="1" x14ac:dyDescent="0.2">
      <c r="C436" s="151"/>
      <c r="D436" s="494"/>
      <c r="E436" s="494"/>
      <c r="F436" s="490" t="s">
        <v>1206</v>
      </c>
      <c r="G436" s="490"/>
      <c r="H436" s="490"/>
      <c r="I436" s="490"/>
      <c r="J436" s="490"/>
      <c r="K436" s="490"/>
      <c r="L436" s="490"/>
      <c r="M436" s="490"/>
      <c r="N436" s="490"/>
      <c r="O436" s="490"/>
      <c r="P436" s="490"/>
      <c r="Q436" s="490"/>
      <c r="R436" s="490"/>
      <c r="S436" s="490"/>
      <c r="T436" s="490"/>
      <c r="U436" s="490"/>
      <c r="V436" s="490"/>
      <c r="W436" s="490"/>
      <c r="X436" s="490"/>
      <c r="Y436" s="490"/>
      <c r="Z436" s="490"/>
      <c r="AA436" s="490"/>
      <c r="AB436" s="490"/>
      <c r="AC436" s="490"/>
      <c r="AD436" s="490"/>
    </row>
    <row r="437" spans="3:30" ht="15.75" customHeight="1" x14ac:dyDescent="0.2">
      <c r="C437" s="151"/>
      <c r="D437" s="170"/>
      <c r="E437" s="170"/>
      <c r="F437" s="490" t="s">
        <v>742</v>
      </c>
      <c r="G437" s="490"/>
      <c r="H437" s="490"/>
      <c r="I437" s="490"/>
      <c r="J437" s="490"/>
      <c r="K437" s="490"/>
      <c r="L437" s="490"/>
      <c r="M437" s="490"/>
      <c r="N437" s="490"/>
      <c r="O437" s="490"/>
      <c r="P437" s="490"/>
      <c r="Q437" s="490"/>
      <c r="R437" s="490"/>
      <c r="S437" s="490"/>
      <c r="T437" s="490"/>
      <c r="U437" s="490"/>
      <c r="V437" s="490"/>
      <c r="W437" s="490"/>
      <c r="X437" s="490"/>
      <c r="Y437" s="490"/>
      <c r="Z437" s="490"/>
      <c r="AA437" s="490"/>
      <c r="AB437" s="490"/>
      <c r="AC437" s="490"/>
      <c r="AD437" s="490"/>
    </row>
    <row r="438" spans="3:30" ht="15.75" customHeight="1" x14ac:dyDescent="0.2">
      <c r="C438" s="151"/>
      <c r="D438" s="161"/>
      <c r="E438" s="161"/>
      <c r="F438" s="151" t="s">
        <v>794</v>
      </c>
    </row>
    <row r="439" spans="3:30" ht="9.75" customHeight="1" x14ac:dyDescent="0.2">
      <c r="V439" s="190"/>
      <c r="W439" s="190"/>
      <c r="X439" s="190"/>
      <c r="Y439" s="190"/>
      <c r="Z439" s="190"/>
      <c r="AA439" s="190"/>
      <c r="AB439" s="190"/>
      <c r="AC439" s="190"/>
      <c r="AD439" s="190"/>
    </row>
    <row r="440" spans="3:30" x14ac:dyDescent="0.2">
      <c r="D440" s="494" t="s">
        <v>861</v>
      </c>
      <c r="E440" s="494" t="s">
        <v>603</v>
      </c>
      <c r="F440" s="490" t="s">
        <v>630</v>
      </c>
      <c r="G440" s="490"/>
      <c r="H440" s="490"/>
      <c r="I440" s="490"/>
      <c r="J440" s="490"/>
      <c r="K440" s="490"/>
      <c r="L440" s="490"/>
      <c r="M440" s="490"/>
      <c r="N440" s="490"/>
      <c r="O440" s="490"/>
      <c r="P440" s="490"/>
      <c r="Q440" s="490"/>
      <c r="R440" s="490"/>
      <c r="S440" s="490"/>
      <c r="T440" s="490"/>
      <c r="U440" s="490"/>
      <c r="V440" s="490"/>
      <c r="W440" s="490"/>
      <c r="X440" s="490"/>
      <c r="Y440" s="490"/>
      <c r="Z440" s="490"/>
      <c r="AA440" s="490"/>
      <c r="AB440" s="490"/>
      <c r="AC440" s="490"/>
      <c r="AD440" s="490"/>
    </row>
    <row r="441" spans="3:30" ht="5.0999999999999996" customHeight="1" x14ac:dyDescent="0.2"/>
    <row r="442" spans="3:30" ht="33" customHeight="1" x14ac:dyDescent="0.2">
      <c r="C442" s="151"/>
      <c r="D442" s="494"/>
      <c r="E442" s="494"/>
      <c r="F442" s="486" t="s">
        <v>877</v>
      </c>
      <c r="G442" s="486"/>
      <c r="H442" s="486"/>
      <c r="I442" s="486"/>
      <c r="J442" s="486"/>
      <c r="K442" s="486"/>
      <c r="L442" s="486"/>
      <c r="M442" s="486"/>
      <c r="N442" s="486"/>
      <c r="O442" s="486"/>
      <c r="P442" s="486"/>
      <c r="Q442" s="486"/>
      <c r="R442" s="486"/>
      <c r="S442" s="486"/>
      <c r="T442" s="486"/>
      <c r="U442" s="486"/>
      <c r="V442" s="486"/>
      <c r="W442" s="486"/>
      <c r="X442" s="486"/>
      <c r="Y442" s="486"/>
      <c r="Z442" s="486"/>
      <c r="AA442" s="486"/>
      <c r="AB442" s="486"/>
      <c r="AC442" s="486"/>
      <c r="AD442" s="486"/>
    </row>
    <row r="443" spans="3:30" ht="15.75" customHeight="1" x14ac:dyDescent="0.2">
      <c r="C443" s="151"/>
      <c r="D443" s="170"/>
      <c r="E443" s="170"/>
      <c r="F443" s="486" t="s">
        <v>1194</v>
      </c>
      <c r="G443" s="486"/>
      <c r="H443" s="486"/>
      <c r="I443" s="486"/>
      <c r="J443" s="486"/>
      <c r="K443" s="486"/>
      <c r="L443" s="486"/>
      <c r="M443" s="486"/>
      <c r="N443" s="486"/>
      <c r="O443" s="486"/>
      <c r="P443" s="486"/>
      <c r="Q443" s="486"/>
      <c r="R443" s="486"/>
      <c r="S443" s="486"/>
      <c r="T443" s="486"/>
      <c r="U443" s="486"/>
      <c r="V443" s="486"/>
      <c r="W443" s="486"/>
      <c r="X443" s="486"/>
      <c r="Y443" s="486"/>
      <c r="Z443" s="486"/>
      <c r="AA443" s="486"/>
      <c r="AB443" s="486"/>
      <c r="AC443" s="486"/>
      <c r="AD443" s="486"/>
    </row>
    <row r="444" spans="3:30" ht="15.75" customHeight="1" x14ac:dyDescent="0.2">
      <c r="C444" s="151"/>
      <c r="D444" s="170"/>
      <c r="E444" s="170"/>
      <c r="F444" s="486" t="s">
        <v>905</v>
      </c>
      <c r="G444" s="486"/>
      <c r="H444" s="486"/>
      <c r="I444" s="486"/>
      <c r="J444" s="486"/>
      <c r="K444" s="486"/>
      <c r="L444" s="486"/>
      <c r="M444" s="486"/>
      <c r="N444" s="486"/>
      <c r="O444" s="486"/>
      <c r="P444" s="486"/>
      <c r="Q444" s="486"/>
      <c r="R444" s="486"/>
      <c r="S444" s="486"/>
      <c r="T444" s="486"/>
      <c r="U444" s="486"/>
      <c r="V444" s="486"/>
      <c r="W444" s="486"/>
      <c r="X444" s="486"/>
      <c r="Y444" s="486"/>
      <c r="Z444" s="486"/>
      <c r="AA444" s="486"/>
      <c r="AB444" s="486"/>
      <c r="AC444" s="486"/>
      <c r="AD444" s="486"/>
    </row>
    <row r="445" spans="3:30" ht="15.75" customHeight="1" x14ac:dyDescent="0.2">
      <c r="C445" s="151"/>
      <c r="D445" s="161"/>
      <c r="E445" s="161"/>
      <c r="F445" s="490" t="s">
        <v>880</v>
      </c>
      <c r="G445" s="490"/>
      <c r="H445" s="490"/>
      <c r="I445" s="490"/>
      <c r="J445" s="490"/>
      <c r="K445" s="490"/>
      <c r="L445" s="490"/>
      <c r="M445" s="490"/>
      <c r="N445" s="490"/>
      <c r="O445" s="490"/>
      <c r="P445" s="490"/>
      <c r="Q445" s="490"/>
      <c r="R445" s="490"/>
      <c r="S445" s="490"/>
      <c r="T445" s="490"/>
      <c r="U445" s="490"/>
      <c r="V445" s="490"/>
    </row>
    <row r="446" spans="3:30" ht="48" customHeight="1" x14ac:dyDescent="0.2">
      <c r="F446" s="486" t="s">
        <v>915</v>
      </c>
      <c r="G446" s="486"/>
      <c r="H446" s="486"/>
      <c r="I446" s="486"/>
      <c r="J446" s="486"/>
      <c r="K446" s="486"/>
      <c r="L446" s="486"/>
      <c r="M446" s="486"/>
      <c r="N446" s="486"/>
      <c r="O446" s="486"/>
      <c r="P446" s="486"/>
      <c r="Q446" s="486"/>
      <c r="R446" s="486"/>
      <c r="S446" s="486"/>
      <c r="T446" s="486"/>
      <c r="U446" s="486"/>
      <c r="V446" s="486"/>
      <c r="W446" s="486"/>
      <c r="X446" s="486"/>
      <c r="Y446" s="486"/>
      <c r="Z446" s="486"/>
      <c r="AA446" s="486"/>
      <c r="AB446" s="486"/>
      <c r="AC446" s="486"/>
      <c r="AD446" s="157"/>
    </row>
    <row r="447" spans="3:30" ht="12" customHeight="1" x14ac:dyDescent="0.2">
      <c r="L447" s="176"/>
      <c r="M447" s="176"/>
      <c r="N447" s="176"/>
      <c r="O447" s="176"/>
      <c r="P447" s="176"/>
      <c r="Q447" s="176"/>
      <c r="R447" s="176"/>
      <c r="S447" s="176"/>
      <c r="V447" s="190"/>
      <c r="W447" s="190"/>
      <c r="X447" s="190"/>
      <c r="Y447" s="190"/>
      <c r="Z447" s="190"/>
      <c r="AA447" s="190"/>
      <c r="AB447" s="190"/>
      <c r="AC447" s="190"/>
      <c r="AD447" s="190"/>
    </row>
    <row r="448" spans="3:30" x14ac:dyDescent="0.2">
      <c r="D448" s="494" t="s">
        <v>862</v>
      </c>
      <c r="E448" s="494" t="s">
        <v>603</v>
      </c>
      <c r="F448" s="490" t="s">
        <v>634</v>
      </c>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490"/>
    </row>
    <row r="449" spans="3:30" ht="7.5" customHeight="1" x14ac:dyDescent="0.2"/>
    <row r="450" spans="3:30" ht="15.75" customHeight="1" x14ac:dyDescent="0.2">
      <c r="C450" s="151"/>
      <c r="D450" s="161"/>
      <c r="E450" s="161"/>
      <c r="F450" s="490" t="s">
        <v>1207</v>
      </c>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490"/>
      <c r="AD450" s="157"/>
    </row>
    <row r="451" spans="3:30" ht="15.75" customHeight="1" x14ac:dyDescent="0.2">
      <c r="C451" s="151"/>
      <c r="D451" s="161"/>
      <c r="E451" s="161"/>
      <c r="F451" s="490" t="s">
        <v>881</v>
      </c>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157"/>
    </row>
    <row r="452" spans="3:30" ht="7.5" customHeight="1" x14ac:dyDescent="0.2">
      <c r="C452" s="151"/>
      <c r="D452" s="161"/>
      <c r="E452" s="161"/>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row>
    <row r="453" spans="3:30" ht="46.5" customHeight="1" x14ac:dyDescent="0.2">
      <c r="C453" s="151"/>
      <c r="D453" s="161"/>
      <c r="E453" s="161"/>
      <c r="F453" s="486" t="s">
        <v>916</v>
      </c>
      <c r="G453" s="486"/>
      <c r="H453" s="486"/>
      <c r="I453" s="486"/>
      <c r="J453" s="486"/>
      <c r="K453" s="486"/>
      <c r="L453" s="486"/>
      <c r="M453" s="486"/>
      <c r="N453" s="486"/>
      <c r="O453" s="486"/>
      <c r="P453" s="486"/>
      <c r="Q453" s="486"/>
      <c r="R453" s="486"/>
      <c r="S453" s="486"/>
      <c r="T453" s="486"/>
      <c r="U453" s="486"/>
      <c r="V453" s="486"/>
      <c r="W453" s="486"/>
      <c r="X453" s="486"/>
      <c r="Y453" s="486"/>
      <c r="Z453" s="486"/>
      <c r="AA453" s="486"/>
      <c r="AB453" s="486"/>
      <c r="AC453" s="486"/>
      <c r="AD453" s="157"/>
    </row>
    <row r="454" spans="3:30" ht="7.5" customHeight="1" x14ac:dyDescent="0.2">
      <c r="C454" s="151"/>
      <c r="D454" s="161"/>
      <c r="E454" s="161"/>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row>
    <row r="455" spans="3:30" s="162" customFormat="1" ht="30.75" customHeight="1" x14ac:dyDescent="0.2">
      <c r="D455" s="157"/>
      <c r="E455" s="157"/>
      <c r="F455" s="486" t="s">
        <v>927</v>
      </c>
      <c r="G455" s="486"/>
      <c r="H455" s="486"/>
      <c r="I455" s="486"/>
      <c r="J455" s="486"/>
      <c r="K455" s="486"/>
      <c r="L455" s="486"/>
      <c r="M455" s="486"/>
      <c r="N455" s="486"/>
      <c r="O455" s="486"/>
      <c r="P455" s="486"/>
      <c r="Q455" s="486"/>
      <c r="R455" s="486"/>
      <c r="S455" s="486"/>
      <c r="T455" s="486"/>
      <c r="U455" s="486"/>
      <c r="V455" s="486"/>
      <c r="W455" s="486"/>
      <c r="X455" s="486"/>
      <c r="Y455" s="486"/>
      <c r="Z455" s="486"/>
      <c r="AA455" s="486"/>
      <c r="AB455" s="486"/>
      <c r="AC455" s="486"/>
      <c r="AD455" s="157"/>
    </row>
    <row r="456" spans="3:30" ht="7.5" customHeight="1" x14ac:dyDescent="0.2">
      <c r="C456" s="151"/>
      <c r="D456" s="161"/>
      <c r="E456" s="161"/>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c r="AD456" s="157"/>
    </row>
    <row r="457" spans="3:30" ht="15.75" customHeight="1" x14ac:dyDescent="0.2">
      <c r="C457" s="151"/>
      <c r="D457" s="170"/>
      <c r="E457" s="170"/>
      <c r="F457" s="486" t="s">
        <v>742</v>
      </c>
      <c r="G457" s="486"/>
      <c r="H457" s="486"/>
      <c r="I457" s="486"/>
      <c r="J457" s="486"/>
      <c r="K457" s="486"/>
      <c r="L457" s="486"/>
      <c r="M457" s="486"/>
      <c r="N457" s="486"/>
      <c r="O457" s="486"/>
      <c r="P457" s="486"/>
      <c r="Q457" s="486"/>
      <c r="R457" s="486"/>
      <c r="S457" s="486"/>
      <c r="T457" s="486"/>
      <c r="U457" s="486"/>
      <c r="V457" s="486"/>
      <c r="W457" s="486"/>
      <c r="X457" s="486"/>
      <c r="Y457" s="486"/>
      <c r="Z457" s="486"/>
      <c r="AA457" s="486"/>
      <c r="AB457" s="486"/>
      <c r="AC457" s="486"/>
      <c r="AD457" s="157"/>
    </row>
    <row r="458" spans="3:30" ht="12.75" customHeight="1" x14ac:dyDescent="0.2">
      <c r="W458" s="155"/>
      <c r="AB458" s="155"/>
      <c r="AC458" s="155"/>
      <c r="AD458" s="155"/>
    </row>
    <row r="459" spans="3:30" s="198" customFormat="1" ht="20.100000000000001" customHeight="1" x14ac:dyDescent="0.2">
      <c r="D459" s="169" t="s">
        <v>991</v>
      </c>
      <c r="J459" s="199"/>
      <c r="K459" s="200"/>
      <c r="L459" s="200"/>
      <c r="M459" s="191"/>
      <c r="N459" s="192"/>
      <c r="O459" s="506"/>
      <c r="P459" s="506"/>
      <c r="Q459" s="506"/>
      <c r="R459" s="506"/>
      <c r="S459" s="506"/>
    </row>
    <row r="460" spans="3:30" ht="12" customHeight="1" x14ac:dyDescent="0.2">
      <c r="C460" s="151"/>
      <c r="F460" s="158"/>
      <c r="G460" s="486"/>
      <c r="H460" s="486"/>
      <c r="I460" s="486"/>
      <c r="J460" s="486"/>
      <c r="K460" s="486"/>
      <c r="L460" s="486"/>
      <c r="M460" s="486"/>
      <c r="N460" s="486"/>
      <c r="O460" s="486"/>
      <c r="P460" s="486"/>
      <c r="Q460" s="486"/>
      <c r="R460" s="486"/>
      <c r="S460" s="486"/>
      <c r="T460" s="486"/>
      <c r="U460" s="486"/>
      <c r="V460" s="486"/>
      <c r="W460" s="486"/>
      <c r="X460" s="486"/>
      <c r="Y460" s="486"/>
      <c r="Z460" s="486"/>
      <c r="AA460" s="486"/>
      <c r="AB460" s="486"/>
      <c r="AC460" s="486"/>
      <c r="AD460" s="201"/>
    </row>
    <row r="461" spans="3:30" s="168" customFormat="1" ht="20.100000000000001" customHeight="1" x14ac:dyDescent="0.2">
      <c r="C461" s="169"/>
      <c r="D461" s="168" t="s">
        <v>1234</v>
      </c>
      <c r="H461" s="168" t="s">
        <v>580</v>
      </c>
      <c r="I461" s="495" t="s">
        <v>581</v>
      </c>
      <c r="J461" s="496"/>
      <c r="K461" s="504" t="s">
        <v>1208</v>
      </c>
      <c r="L461" s="504"/>
      <c r="M461" s="505"/>
    </row>
    <row r="462" spans="3:30" s="168" customFormat="1" ht="12" customHeight="1" x14ac:dyDescent="0.2">
      <c r="C462" s="169"/>
      <c r="I462" s="394"/>
      <c r="J462" s="394"/>
      <c r="K462" s="430"/>
      <c r="L462" s="430"/>
      <c r="M462" s="430"/>
    </row>
    <row r="463" spans="3:30" x14ac:dyDescent="0.2">
      <c r="D463" s="494" t="s">
        <v>863</v>
      </c>
      <c r="E463" s="494" t="s">
        <v>603</v>
      </c>
      <c r="F463" s="151" t="s">
        <v>607</v>
      </c>
    </row>
    <row r="464" spans="3:30" ht="5.0999999999999996" customHeight="1" x14ac:dyDescent="0.2"/>
    <row r="465" spans="3:30" ht="15.75" customHeight="1" x14ac:dyDescent="0.2">
      <c r="C465" s="151"/>
      <c r="D465" s="494"/>
      <c r="E465" s="494"/>
      <c r="F465" s="490" t="s">
        <v>1209</v>
      </c>
      <c r="G465" s="490"/>
      <c r="H465" s="490"/>
      <c r="I465" s="490"/>
      <c r="J465" s="490"/>
      <c r="K465" s="490"/>
      <c r="L465" s="490"/>
      <c r="M465" s="490"/>
      <c r="N465" s="490"/>
      <c r="O465" s="490"/>
      <c r="P465" s="490"/>
      <c r="Q465" s="490"/>
      <c r="R465" s="490"/>
      <c r="S465" s="490"/>
      <c r="T465" s="490"/>
      <c r="U465" s="490"/>
      <c r="V465" s="490"/>
      <c r="W465" s="490"/>
      <c r="X465" s="490"/>
      <c r="Y465" s="490"/>
      <c r="Z465" s="490"/>
      <c r="AA465" s="490"/>
      <c r="AB465" s="490"/>
      <c r="AC465" s="490"/>
      <c r="AD465" s="162"/>
    </row>
    <row r="466" spans="3:30" ht="15.75" customHeight="1" x14ac:dyDescent="0.2">
      <c r="C466" s="151"/>
      <c r="D466" s="170"/>
      <c r="E466" s="170"/>
      <c r="F466" s="490" t="s">
        <v>742</v>
      </c>
      <c r="G466" s="490"/>
      <c r="H466" s="490"/>
      <c r="I466" s="490"/>
      <c r="J466" s="490"/>
      <c r="K466" s="490"/>
      <c r="L466" s="490"/>
      <c r="M466" s="490"/>
      <c r="N466" s="490"/>
      <c r="O466" s="490"/>
      <c r="P466" s="490"/>
      <c r="Q466" s="490"/>
      <c r="R466" s="490"/>
      <c r="S466" s="490"/>
      <c r="T466" s="490"/>
      <c r="U466" s="490"/>
      <c r="V466" s="490"/>
      <c r="W466" s="490"/>
      <c r="X466" s="490"/>
      <c r="Y466" s="490"/>
      <c r="Z466" s="490"/>
      <c r="AA466" s="490"/>
      <c r="AB466" s="490"/>
      <c r="AC466" s="490"/>
      <c r="AD466" s="157"/>
    </row>
    <row r="467" spans="3:30" ht="7.5" customHeight="1" x14ac:dyDescent="0.2">
      <c r="V467" s="190"/>
      <c r="W467" s="190"/>
      <c r="X467" s="190"/>
      <c r="Y467" s="190"/>
      <c r="Z467" s="190"/>
      <c r="AA467" s="190"/>
      <c r="AB467" s="190"/>
      <c r="AC467" s="190"/>
      <c r="AD467" s="190"/>
    </row>
    <row r="468" spans="3:30" ht="33.950000000000003" customHeight="1" x14ac:dyDescent="0.2">
      <c r="F468" s="486" t="s">
        <v>1237</v>
      </c>
      <c r="G468" s="486"/>
      <c r="H468" s="486"/>
      <c r="I468" s="486"/>
      <c r="J468" s="486"/>
      <c r="K468" s="486"/>
      <c r="L468" s="486"/>
      <c r="M468" s="486"/>
      <c r="N468" s="486"/>
      <c r="O468" s="486"/>
      <c r="P468" s="486"/>
      <c r="Q468" s="486"/>
      <c r="R468" s="486"/>
      <c r="S468" s="486"/>
      <c r="T468" s="486"/>
      <c r="U468" s="486"/>
      <c r="V468" s="486"/>
      <c r="W468" s="486"/>
      <c r="X468" s="486"/>
      <c r="Y468" s="486"/>
      <c r="Z468" s="486"/>
      <c r="AA468" s="486"/>
      <c r="AB468" s="486"/>
      <c r="AC468" s="486"/>
      <c r="AD468" s="486"/>
    </row>
    <row r="469" spans="3:30" ht="7.5" customHeight="1" x14ac:dyDescent="0.2">
      <c r="V469" s="190"/>
      <c r="W469" s="190"/>
      <c r="X469" s="190"/>
      <c r="Y469" s="190"/>
      <c r="Z469" s="190"/>
      <c r="AA469" s="190"/>
      <c r="AB469" s="190"/>
      <c r="AC469" s="190"/>
      <c r="AD469" s="190"/>
    </row>
    <row r="470" spans="3:30" ht="15.75" customHeight="1" x14ac:dyDescent="0.2">
      <c r="C470" s="151"/>
      <c r="D470" s="161"/>
      <c r="E470" s="161"/>
      <c r="F470" s="151" t="s">
        <v>794</v>
      </c>
    </row>
    <row r="471" spans="3:30" ht="7.5" customHeight="1" x14ac:dyDescent="0.2">
      <c r="V471" s="190"/>
      <c r="W471" s="190"/>
      <c r="X471" s="190"/>
      <c r="Y471" s="190"/>
      <c r="Z471" s="190"/>
      <c r="AA471" s="190"/>
      <c r="AB471" s="190"/>
      <c r="AC471" s="190"/>
      <c r="AD471" s="190"/>
    </row>
    <row r="472" spans="3:30" x14ac:dyDescent="0.2">
      <c r="D472" s="494" t="s">
        <v>864</v>
      </c>
      <c r="E472" s="494" t="s">
        <v>603</v>
      </c>
      <c r="F472" s="151" t="s">
        <v>630</v>
      </c>
    </row>
    <row r="473" spans="3:30" ht="5.0999999999999996" customHeight="1" x14ac:dyDescent="0.2"/>
    <row r="474" spans="3:30" ht="33" customHeight="1" x14ac:dyDescent="0.2">
      <c r="C474" s="151"/>
      <c r="D474" s="494"/>
      <c r="E474" s="494"/>
      <c r="F474" s="486" t="s">
        <v>1238</v>
      </c>
      <c r="G474" s="486"/>
      <c r="H474" s="486"/>
      <c r="I474" s="486"/>
      <c r="J474" s="486"/>
      <c r="K474" s="486"/>
      <c r="L474" s="486"/>
      <c r="M474" s="486"/>
      <c r="N474" s="486"/>
      <c r="O474" s="486"/>
      <c r="P474" s="486"/>
      <c r="Q474" s="486"/>
      <c r="R474" s="486"/>
      <c r="S474" s="486"/>
      <c r="T474" s="486"/>
      <c r="U474" s="486"/>
      <c r="V474" s="486"/>
      <c r="W474" s="486"/>
      <c r="X474" s="486"/>
      <c r="Y474" s="486"/>
      <c r="Z474" s="486"/>
      <c r="AA474" s="486"/>
      <c r="AB474" s="486"/>
      <c r="AC474" s="486"/>
      <c r="AD474" s="157"/>
    </row>
    <row r="475" spans="3:30" ht="7.5" customHeight="1" x14ac:dyDescent="0.2"/>
    <row r="476" spans="3:30" ht="15.75" customHeight="1" x14ac:dyDescent="0.2">
      <c r="C476" s="151"/>
      <c r="D476" s="170"/>
      <c r="E476" s="170"/>
      <c r="F476" s="490" t="s">
        <v>1194</v>
      </c>
      <c r="G476" s="490"/>
      <c r="H476" s="490"/>
      <c r="I476" s="490"/>
      <c r="J476" s="490"/>
      <c r="K476" s="490"/>
      <c r="L476" s="490"/>
      <c r="M476" s="490"/>
      <c r="N476" s="490"/>
      <c r="O476" s="490"/>
      <c r="P476" s="490"/>
      <c r="Q476" s="490"/>
      <c r="R476" s="490"/>
      <c r="S476" s="490"/>
      <c r="T476" s="490"/>
      <c r="U476" s="490"/>
      <c r="V476" s="490"/>
      <c r="W476" s="490"/>
      <c r="X476" s="490"/>
      <c r="Y476" s="490"/>
      <c r="Z476" s="490"/>
      <c r="AA476" s="490"/>
      <c r="AB476" s="490"/>
      <c r="AC476" s="490"/>
      <c r="AD476" s="490"/>
    </row>
    <row r="477" spans="3:30" ht="15.75" customHeight="1" x14ac:dyDescent="0.2">
      <c r="C477" s="151"/>
      <c r="D477" s="170"/>
      <c r="E477" s="170"/>
      <c r="F477" s="486" t="s">
        <v>905</v>
      </c>
      <c r="G477" s="486"/>
      <c r="H477" s="486"/>
      <c r="I477" s="486"/>
      <c r="J477" s="486"/>
      <c r="K477" s="486"/>
      <c r="L477" s="486"/>
      <c r="M477" s="486"/>
      <c r="N477" s="486"/>
      <c r="O477" s="486"/>
      <c r="P477" s="486"/>
      <c r="Q477" s="486"/>
      <c r="R477" s="486"/>
      <c r="S477" s="486"/>
      <c r="T477" s="486"/>
      <c r="U477" s="486"/>
      <c r="V477" s="486"/>
      <c r="W477" s="486"/>
      <c r="X477" s="486"/>
      <c r="Y477" s="486"/>
      <c r="Z477" s="486"/>
      <c r="AA477" s="486"/>
      <c r="AB477" s="486"/>
      <c r="AC477" s="486"/>
      <c r="AD477" s="486"/>
    </row>
    <row r="478" spans="3:30" ht="7.5" customHeight="1" x14ac:dyDescent="0.2">
      <c r="V478" s="190"/>
      <c r="W478" s="190"/>
      <c r="X478" s="190"/>
      <c r="Y478" s="190"/>
      <c r="Z478" s="190"/>
      <c r="AA478" s="190"/>
      <c r="AB478" s="190"/>
      <c r="AC478" s="190"/>
      <c r="AD478" s="190"/>
    </row>
    <row r="479" spans="3:30" ht="15.75" customHeight="1" x14ac:dyDescent="0.2">
      <c r="C479" s="151"/>
      <c r="D479" s="161"/>
      <c r="E479" s="161"/>
      <c r="F479" s="486" t="s">
        <v>963</v>
      </c>
      <c r="G479" s="486"/>
      <c r="H479" s="486"/>
      <c r="I479" s="486"/>
      <c r="J479" s="486"/>
      <c r="K479" s="486"/>
      <c r="L479" s="486"/>
      <c r="M479" s="486"/>
      <c r="N479" s="486"/>
      <c r="O479" s="486"/>
      <c r="P479" s="486"/>
      <c r="Q479" s="486"/>
      <c r="R479" s="486"/>
      <c r="S479" s="486"/>
      <c r="T479" s="486"/>
      <c r="U479" s="486"/>
      <c r="V479" s="486"/>
      <c r="W479" s="486"/>
      <c r="X479" s="486"/>
      <c r="Y479" s="486"/>
      <c r="Z479" s="486"/>
      <c r="AA479" s="486"/>
      <c r="AB479" s="486"/>
      <c r="AC479" s="486"/>
      <c r="AD479" s="486"/>
    </row>
    <row r="480" spans="3:30" ht="48" customHeight="1" x14ac:dyDescent="0.2">
      <c r="F480" s="486" t="s">
        <v>975</v>
      </c>
      <c r="G480" s="486"/>
      <c r="H480" s="486"/>
      <c r="I480" s="486"/>
      <c r="J480" s="486"/>
      <c r="K480" s="486"/>
      <c r="L480" s="486"/>
      <c r="M480" s="486"/>
      <c r="N480" s="486"/>
      <c r="O480" s="486"/>
      <c r="P480" s="486"/>
      <c r="Q480" s="486"/>
      <c r="R480" s="486"/>
      <c r="S480" s="486"/>
      <c r="T480" s="486"/>
      <c r="U480" s="486"/>
      <c r="V480" s="486"/>
      <c r="W480" s="486"/>
      <c r="X480" s="486"/>
      <c r="Y480" s="486"/>
      <c r="Z480" s="486"/>
      <c r="AA480" s="486"/>
      <c r="AB480" s="486"/>
      <c r="AC480" s="486"/>
      <c r="AD480" s="486"/>
    </row>
    <row r="481" spans="3:30" ht="12" customHeight="1" x14ac:dyDescent="0.2">
      <c r="L481" s="176"/>
      <c r="M481" s="176"/>
      <c r="N481" s="176"/>
      <c r="O481" s="176"/>
      <c r="P481" s="176"/>
      <c r="Q481" s="176"/>
      <c r="R481" s="176"/>
      <c r="S481" s="176"/>
      <c r="V481" s="190"/>
      <c r="W481" s="190"/>
      <c r="X481" s="190"/>
      <c r="Y481" s="190"/>
      <c r="Z481" s="190"/>
      <c r="AA481" s="190"/>
      <c r="AB481" s="190"/>
      <c r="AC481" s="190"/>
      <c r="AD481" s="190"/>
    </row>
    <row r="482" spans="3:30" x14ac:dyDescent="0.2">
      <c r="D482" s="494" t="s">
        <v>865</v>
      </c>
      <c r="E482" s="494" t="s">
        <v>603</v>
      </c>
      <c r="F482" s="151" t="s">
        <v>634</v>
      </c>
      <c r="L482" s="176"/>
      <c r="M482" s="191"/>
      <c r="N482" s="192"/>
      <c r="O482" s="193"/>
      <c r="P482" s="193"/>
      <c r="Q482" s="193"/>
      <c r="R482" s="193"/>
      <c r="S482" s="193"/>
    </row>
    <row r="483" spans="3:30" ht="5.0999999999999996" customHeight="1" x14ac:dyDescent="0.2"/>
    <row r="484" spans="3:30" ht="15.75" customHeight="1" x14ac:dyDescent="0.2">
      <c r="C484" s="151"/>
      <c r="D484" s="161"/>
      <c r="E484" s="161"/>
      <c r="F484" s="486" t="s">
        <v>964</v>
      </c>
      <c r="G484" s="486"/>
      <c r="H484" s="486"/>
      <c r="I484" s="486"/>
      <c r="J484" s="486"/>
      <c r="K484" s="486"/>
      <c r="L484" s="486"/>
      <c r="M484" s="486"/>
      <c r="N484" s="486"/>
      <c r="O484" s="486"/>
      <c r="P484" s="486"/>
      <c r="Q484" s="486"/>
      <c r="R484" s="486"/>
      <c r="S484" s="486"/>
      <c r="T484" s="486"/>
      <c r="U484" s="486"/>
      <c r="V484" s="486"/>
      <c r="W484" s="486"/>
      <c r="X484" s="486"/>
      <c r="Y484" s="486"/>
      <c r="Z484" s="486"/>
      <c r="AA484" s="486"/>
      <c r="AB484" s="486"/>
      <c r="AC484" s="486"/>
      <c r="AD484" s="486"/>
    </row>
    <row r="485" spans="3:30" ht="9" customHeight="1" x14ac:dyDescent="0.2">
      <c r="C485" s="151"/>
      <c r="D485" s="161"/>
      <c r="E485" s="161"/>
      <c r="F485" s="486"/>
      <c r="G485" s="486"/>
      <c r="H485" s="486"/>
      <c r="I485" s="486"/>
      <c r="J485" s="486"/>
      <c r="K485" s="486"/>
      <c r="L485" s="486"/>
      <c r="M485" s="486"/>
      <c r="N485" s="486"/>
      <c r="O485" s="486"/>
      <c r="P485" s="486"/>
      <c r="Q485" s="486"/>
      <c r="R485" s="486"/>
      <c r="S485" s="486"/>
      <c r="T485" s="486"/>
      <c r="U485" s="486"/>
      <c r="V485" s="486"/>
      <c r="W485" s="486"/>
      <c r="X485" s="486"/>
      <c r="Y485" s="486"/>
      <c r="Z485" s="486"/>
      <c r="AA485" s="486"/>
      <c r="AB485" s="486"/>
      <c r="AC485" s="157"/>
      <c r="AD485" s="157"/>
    </row>
    <row r="486" spans="3:30" ht="30" customHeight="1" x14ac:dyDescent="0.2">
      <c r="C486" s="151"/>
      <c r="D486" s="161"/>
      <c r="E486" s="161"/>
      <c r="F486" s="486" t="s">
        <v>965</v>
      </c>
      <c r="G486" s="486"/>
      <c r="H486" s="486"/>
      <c r="I486" s="486"/>
      <c r="J486" s="486"/>
      <c r="K486" s="486"/>
      <c r="L486" s="486"/>
      <c r="M486" s="486"/>
      <c r="N486" s="486"/>
      <c r="O486" s="486"/>
      <c r="P486" s="486"/>
      <c r="Q486" s="486"/>
      <c r="R486" s="486"/>
      <c r="S486" s="486"/>
      <c r="T486" s="486"/>
      <c r="U486" s="486"/>
      <c r="V486" s="486"/>
      <c r="W486" s="486"/>
      <c r="X486" s="486"/>
      <c r="Y486" s="486"/>
      <c r="Z486" s="486"/>
      <c r="AA486" s="486"/>
      <c r="AB486" s="486"/>
      <c r="AC486" s="157"/>
      <c r="AD486" s="157"/>
    </row>
    <row r="487" spans="3:30" ht="14.25" customHeight="1" x14ac:dyDescent="0.2">
      <c r="C487" s="151"/>
      <c r="D487" s="161"/>
      <c r="E487" s="161"/>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row>
    <row r="488" spans="3:30" s="198" customFormat="1" ht="20.100000000000001" customHeight="1" x14ac:dyDescent="0.2">
      <c r="D488" s="169" t="s">
        <v>992</v>
      </c>
      <c r="J488" s="199"/>
      <c r="K488" s="200"/>
      <c r="L488" s="200"/>
      <c r="M488" s="191"/>
      <c r="N488" s="192"/>
      <c r="O488" s="506"/>
      <c r="P488" s="506"/>
      <c r="Q488" s="506"/>
      <c r="R488" s="506"/>
      <c r="S488" s="506"/>
    </row>
    <row r="489" spans="3:30" s="198" customFormat="1" ht="12" customHeight="1" x14ac:dyDescent="0.2">
      <c r="D489" s="169"/>
      <c r="J489" s="199"/>
      <c r="K489" s="200"/>
      <c r="L489" s="200"/>
      <c r="M489" s="191"/>
      <c r="N489" s="192"/>
      <c r="O489" s="378"/>
      <c r="P489" s="378"/>
      <c r="Q489" s="378"/>
      <c r="R489" s="378"/>
      <c r="S489" s="378"/>
    </row>
    <row r="490" spans="3:30" s="168" customFormat="1" ht="20.100000000000001" customHeight="1" x14ac:dyDescent="0.2">
      <c r="C490" s="169"/>
      <c r="D490" s="168" t="s">
        <v>1210</v>
      </c>
      <c r="H490" s="168" t="s">
        <v>580</v>
      </c>
      <c r="I490" s="495" t="s">
        <v>581</v>
      </c>
      <c r="J490" s="496"/>
      <c r="K490" s="502" t="s">
        <v>1211</v>
      </c>
      <c r="L490" s="502"/>
      <c r="M490" s="502"/>
      <c r="N490" s="503"/>
    </row>
    <row r="491" spans="3:30" s="168" customFormat="1" ht="12" customHeight="1" x14ac:dyDescent="0.2">
      <c r="C491" s="169"/>
      <c r="I491" s="394"/>
      <c r="J491" s="394"/>
      <c r="K491" s="430"/>
      <c r="L491" s="430"/>
      <c r="M491" s="430"/>
    </row>
    <row r="492" spans="3:30" x14ac:dyDescent="0.2">
      <c r="D492" s="494" t="s">
        <v>866</v>
      </c>
      <c r="E492" s="494" t="s">
        <v>603</v>
      </c>
      <c r="F492" s="151" t="s">
        <v>607</v>
      </c>
    </row>
    <row r="493" spans="3:30" ht="5.0999999999999996" customHeight="1" x14ac:dyDescent="0.2"/>
    <row r="494" spans="3:30" ht="15.75" customHeight="1" x14ac:dyDescent="0.2">
      <c r="C494" s="151"/>
      <c r="D494" s="494"/>
      <c r="E494" s="494"/>
      <c r="F494" s="490" t="s">
        <v>1209</v>
      </c>
      <c r="G494" s="490"/>
      <c r="H494" s="490"/>
      <c r="I494" s="490"/>
      <c r="J494" s="490"/>
      <c r="K494" s="490"/>
      <c r="L494" s="490"/>
      <c r="M494" s="490"/>
      <c r="N494" s="490"/>
      <c r="O494" s="490"/>
      <c r="P494" s="490"/>
      <c r="Q494" s="490"/>
      <c r="R494" s="490"/>
      <c r="S494" s="490"/>
      <c r="T494" s="490"/>
      <c r="U494" s="490"/>
      <c r="V494" s="490"/>
      <c r="W494" s="490"/>
      <c r="X494" s="490"/>
      <c r="Y494" s="490"/>
      <c r="Z494" s="490"/>
      <c r="AA494" s="490"/>
      <c r="AB494" s="490"/>
      <c r="AC494" s="490"/>
      <c r="AD494" s="162"/>
    </row>
    <row r="495" spans="3:30" ht="15.75" customHeight="1" x14ac:dyDescent="0.2">
      <c r="C495" s="151"/>
      <c r="D495" s="170"/>
      <c r="E495" s="170"/>
      <c r="F495" s="490" t="s">
        <v>742</v>
      </c>
      <c r="G495" s="490"/>
      <c r="H495" s="490"/>
      <c r="I495" s="490"/>
      <c r="J495" s="490"/>
      <c r="K495" s="490"/>
      <c r="L495" s="490"/>
      <c r="M495" s="490"/>
      <c r="N495" s="490"/>
      <c r="O495" s="490"/>
      <c r="P495" s="490"/>
      <c r="Q495" s="490"/>
      <c r="R495" s="490"/>
      <c r="S495" s="490"/>
      <c r="T495" s="490"/>
      <c r="U495" s="490"/>
      <c r="V495" s="490"/>
      <c r="W495" s="490"/>
      <c r="X495" s="490"/>
      <c r="Y495" s="490"/>
      <c r="Z495" s="490"/>
      <c r="AA495" s="490"/>
      <c r="AB495" s="490"/>
      <c r="AC495" s="490"/>
      <c r="AD495" s="157"/>
    </row>
    <row r="496" spans="3:30" ht="7.5" customHeight="1" x14ac:dyDescent="0.2">
      <c r="V496" s="190"/>
      <c r="W496" s="190"/>
      <c r="X496" s="190"/>
      <c r="Y496" s="190"/>
      <c r="Z496" s="190"/>
      <c r="AA496" s="190"/>
      <c r="AB496" s="190"/>
      <c r="AC496" s="190"/>
      <c r="AD496" s="190"/>
    </row>
    <row r="497" spans="3:30" ht="15.75" customHeight="1" x14ac:dyDescent="0.2">
      <c r="C497" s="151"/>
      <c r="D497" s="161"/>
      <c r="E497" s="161"/>
      <c r="F497" s="151" t="s">
        <v>794</v>
      </c>
    </row>
    <row r="498" spans="3:30" ht="7.5" customHeight="1" x14ac:dyDescent="0.2">
      <c r="V498" s="190"/>
      <c r="W498" s="190"/>
      <c r="X498" s="190"/>
      <c r="Y498" s="190"/>
      <c r="Z498" s="190"/>
      <c r="AA498" s="190"/>
      <c r="AB498" s="190"/>
      <c r="AC498" s="190"/>
      <c r="AD498" s="190"/>
    </row>
    <row r="499" spans="3:30" x14ac:dyDescent="0.2">
      <c r="D499" s="494" t="s">
        <v>867</v>
      </c>
      <c r="E499" s="494" t="s">
        <v>603</v>
      </c>
      <c r="F499" s="151" t="s">
        <v>630</v>
      </c>
    </row>
    <row r="500" spans="3:30" ht="5.0999999999999996" customHeight="1" x14ac:dyDescent="0.2"/>
    <row r="501" spans="3:30" ht="33" customHeight="1" x14ac:dyDescent="0.2">
      <c r="C501" s="151"/>
      <c r="D501" s="494"/>
      <c r="E501" s="494"/>
      <c r="F501" s="486" t="s">
        <v>1239</v>
      </c>
      <c r="G501" s="486"/>
      <c r="H501" s="486"/>
      <c r="I501" s="486"/>
      <c r="J501" s="486"/>
      <c r="K501" s="486"/>
      <c r="L501" s="486"/>
      <c r="M501" s="486"/>
      <c r="N501" s="486"/>
      <c r="O501" s="486"/>
      <c r="P501" s="486"/>
      <c r="Q501" s="486"/>
      <c r="R501" s="486"/>
      <c r="S501" s="486"/>
      <c r="T501" s="486"/>
      <c r="U501" s="486"/>
      <c r="V501" s="486"/>
      <c r="W501" s="486"/>
      <c r="X501" s="486"/>
      <c r="Y501" s="486"/>
      <c r="Z501" s="486"/>
      <c r="AA501" s="486"/>
      <c r="AB501" s="486"/>
      <c r="AC501" s="486"/>
      <c r="AD501" s="157"/>
    </row>
    <row r="502" spans="3:30" ht="5.0999999999999996" customHeight="1" x14ac:dyDescent="0.2"/>
    <row r="503" spans="3:30" ht="15.75" customHeight="1" x14ac:dyDescent="0.2">
      <c r="C503" s="151"/>
      <c r="D503" s="170"/>
      <c r="E503" s="170"/>
      <c r="F503" s="490" t="s">
        <v>1194</v>
      </c>
      <c r="G503" s="490"/>
      <c r="H503" s="490"/>
      <c r="I503" s="490"/>
      <c r="J503" s="490"/>
      <c r="K503" s="490"/>
      <c r="L503" s="490"/>
      <c r="M503" s="490"/>
      <c r="N503" s="490"/>
      <c r="O503" s="490"/>
      <c r="P503" s="490"/>
      <c r="Q503" s="490"/>
      <c r="R503" s="490"/>
      <c r="S503" s="490"/>
      <c r="T503" s="490"/>
      <c r="U503" s="490"/>
      <c r="V503" s="490"/>
      <c r="W503" s="490"/>
      <c r="X503" s="490"/>
      <c r="Y503" s="490"/>
      <c r="Z503" s="490"/>
      <c r="AA503" s="490"/>
      <c r="AB503" s="490"/>
      <c r="AC503" s="490"/>
      <c r="AD503" s="490"/>
    </row>
    <row r="504" spans="3:30" ht="15.75" customHeight="1" x14ac:dyDescent="0.2">
      <c r="C504" s="151"/>
      <c r="D504" s="170"/>
      <c r="E504" s="170"/>
      <c r="F504" s="486" t="s">
        <v>905</v>
      </c>
      <c r="G504" s="486"/>
      <c r="H504" s="486"/>
      <c r="I504" s="486"/>
      <c r="J504" s="486"/>
      <c r="K504" s="486"/>
      <c r="L504" s="486"/>
      <c r="M504" s="486"/>
      <c r="N504" s="486"/>
      <c r="O504" s="486"/>
      <c r="P504" s="486"/>
      <c r="Q504" s="486"/>
      <c r="R504" s="486"/>
      <c r="S504" s="486"/>
      <c r="T504" s="486"/>
      <c r="U504" s="486"/>
      <c r="V504" s="486"/>
      <c r="W504" s="486"/>
      <c r="X504" s="486"/>
      <c r="Y504" s="486"/>
      <c r="Z504" s="486"/>
      <c r="AA504" s="486"/>
      <c r="AB504" s="486"/>
      <c r="AC504" s="486"/>
      <c r="AD504" s="486"/>
    </row>
    <row r="505" spans="3:30" ht="7.5" customHeight="1" x14ac:dyDescent="0.2">
      <c r="V505" s="190"/>
      <c r="W505" s="190"/>
      <c r="X505" s="190"/>
      <c r="Y505" s="190"/>
      <c r="Z505" s="190"/>
      <c r="AA505" s="190"/>
      <c r="AB505" s="190"/>
      <c r="AC505" s="190"/>
      <c r="AD505" s="190"/>
    </row>
    <row r="506" spans="3:30" ht="15.75" customHeight="1" x14ac:dyDescent="0.2">
      <c r="C506" s="151"/>
      <c r="D506" s="161"/>
      <c r="E506" s="161"/>
      <c r="F506" s="486" t="s">
        <v>973</v>
      </c>
      <c r="G506" s="486"/>
      <c r="H506" s="486"/>
      <c r="I506" s="486"/>
      <c r="J506" s="486"/>
      <c r="K506" s="486"/>
      <c r="L506" s="486"/>
      <c r="M506" s="486"/>
      <c r="N506" s="486"/>
      <c r="O506" s="486"/>
      <c r="P506" s="486"/>
      <c r="Q506" s="486"/>
      <c r="R506" s="486"/>
      <c r="S506" s="486"/>
      <c r="T506" s="486"/>
      <c r="U506" s="486"/>
      <c r="V506" s="486"/>
      <c r="W506" s="486"/>
      <c r="X506" s="486"/>
      <c r="Y506" s="486"/>
      <c r="Z506" s="486"/>
      <c r="AA506" s="486"/>
      <c r="AB506" s="486"/>
      <c r="AC506" s="486"/>
      <c r="AD506" s="486"/>
    </row>
    <row r="507" spans="3:30" ht="48" customHeight="1" x14ac:dyDescent="0.2">
      <c r="F507" s="486" t="s">
        <v>974</v>
      </c>
      <c r="G507" s="486"/>
      <c r="H507" s="486"/>
      <c r="I507" s="486"/>
      <c r="J507" s="486"/>
      <c r="K507" s="486"/>
      <c r="L507" s="486"/>
      <c r="M507" s="486"/>
      <c r="N507" s="486"/>
      <c r="O507" s="486"/>
      <c r="P507" s="486"/>
      <c r="Q507" s="486"/>
      <c r="R507" s="486"/>
      <c r="S507" s="486"/>
      <c r="T507" s="486"/>
      <c r="U507" s="486"/>
      <c r="V507" s="486"/>
      <c r="W507" s="486"/>
      <c r="X507" s="486"/>
      <c r="Y507" s="486"/>
      <c r="Z507" s="486"/>
      <c r="AA507" s="486"/>
      <c r="AB507" s="486"/>
      <c r="AC507" s="486"/>
      <c r="AD507" s="486"/>
    </row>
    <row r="508" spans="3:30" ht="12" customHeight="1" x14ac:dyDescent="0.2">
      <c r="L508" s="176"/>
      <c r="M508" s="176"/>
      <c r="N508" s="176"/>
      <c r="O508" s="176"/>
      <c r="P508" s="176"/>
      <c r="Q508" s="176"/>
      <c r="R508" s="176"/>
      <c r="S508" s="176"/>
      <c r="V508" s="190"/>
      <c r="W508" s="190"/>
      <c r="X508" s="190"/>
      <c r="Y508" s="190"/>
      <c r="Z508" s="190"/>
      <c r="AA508" s="190"/>
      <c r="AB508" s="190"/>
      <c r="AC508" s="190"/>
      <c r="AD508" s="190"/>
    </row>
    <row r="509" spans="3:30" x14ac:dyDescent="0.2">
      <c r="D509" s="494" t="s">
        <v>868</v>
      </c>
      <c r="E509" s="494" t="s">
        <v>603</v>
      </c>
      <c r="F509" s="151" t="s">
        <v>634</v>
      </c>
      <c r="L509" s="176"/>
      <c r="M509" s="191"/>
      <c r="N509" s="192"/>
      <c r="O509" s="193"/>
      <c r="P509" s="193"/>
      <c r="Q509" s="193"/>
      <c r="R509" s="193"/>
      <c r="S509" s="193"/>
    </row>
    <row r="510" spans="3:30" ht="5.0999999999999996" customHeight="1" x14ac:dyDescent="0.2"/>
    <row r="511" spans="3:30" ht="32.1" customHeight="1" x14ac:dyDescent="0.2">
      <c r="C511" s="151"/>
      <c r="D511" s="161"/>
      <c r="E511" s="161"/>
      <c r="F511" s="486" t="s">
        <v>976</v>
      </c>
      <c r="G511" s="486"/>
      <c r="H511" s="486"/>
      <c r="I511" s="486"/>
      <c r="J511" s="486"/>
      <c r="K511" s="486"/>
      <c r="L511" s="486"/>
      <c r="M511" s="486"/>
      <c r="N511" s="486"/>
      <c r="O511" s="486"/>
      <c r="P511" s="486"/>
      <c r="Q511" s="486"/>
      <c r="R511" s="486"/>
      <c r="S511" s="486"/>
      <c r="T511" s="486"/>
      <c r="U511" s="486"/>
      <c r="V511" s="486"/>
      <c r="W511" s="486"/>
      <c r="X511" s="486"/>
      <c r="Y511" s="486"/>
      <c r="Z511" s="486"/>
      <c r="AA511" s="486"/>
      <c r="AB511" s="486"/>
      <c r="AC511" s="486"/>
      <c r="AD511" s="486"/>
    </row>
    <row r="512" spans="3:30" ht="15.2" customHeight="1" x14ac:dyDescent="0.2">
      <c r="C512" s="151"/>
      <c r="D512" s="161"/>
      <c r="E512" s="161"/>
      <c r="F512" s="486"/>
      <c r="G512" s="486"/>
      <c r="H512" s="486"/>
      <c r="I512" s="486"/>
      <c r="J512" s="486"/>
      <c r="K512" s="486"/>
      <c r="L512" s="486"/>
      <c r="M512" s="486"/>
      <c r="N512" s="486"/>
      <c r="O512" s="486"/>
      <c r="P512" s="486"/>
      <c r="Q512" s="486"/>
      <c r="R512" s="486"/>
      <c r="S512" s="486"/>
      <c r="T512" s="486"/>
      <c r="U512" s="486"/>
      <c r="V512" s="486"/>
      <c r="W512" s="486"/>
      <c r="X512" s="486"/>
      <c r="Y512" s="486"/>
      <c r="Z512" s="486"/>
      <c r="AA512" s="486"/>
      <c r="AB512" s="486"/>
      <c r="AC512" s="157"/>
      <c r="AD512" s="157"/>
    </row>
    <row r="513" spans="3:30" ht="15.75" customHeight="1" x14ac:dyDescent="0.2">
      <c r="C513" s="151"/>
      <c r="D513" s="541" t="s">
        <v>993</v>
      </c>
      <c r="E513" s="541"/>
      <c r="F513" s="541"/>
      <c r="G513" s="541"/>
      <c r="H513" s="541"/>
      <c r="I513" s="541"/>
      <c r="J513" s="541"/>
      <c r="K513" s="541"/>
      <c r="L513" s="155"/>
      <c r="M513" s="155"/>
      <c r="N513" s="155"/>
      <c r="O513" s="155"/>
      <c r="P513" s="155"/>
      <c r="Q513" s="155"/>
      <c r="R513" s="155"/>
      <c r="S513" s="155"/>
      <c r="T513" s="155"/>
      <c r="U513" s="155"/>
      <c r="V513" s="155"/>
      <c r="W513" s="155"/>
      <c r="X513" s="201"/>
      <c r="Y513" s="201"/>
      <c r="Z513" s="201"/>
      <c r="AA513" s="201"/>
      <c r="AB513" s="201"/>
      <c r="AC513" s="201"/>
      <c r="AD513" s="201"/>
    </row>
    <row r="514" spans="3:30" ht="20.100000000000001" customHeight="1" x14ac:dyDescent="0.2">
      <c r="C514" s="151"/>
      <c r="D514" s="386"/>
      <c r="E514" s="386"/>
      <c r="F514" s="386"/>
      <c r="G514" s="386"/>
      <c r="H514" s="386"/>
      <c r="I514" s="386"/>
      <c r="J514" s="386"/>
      <c r="K514" s="386"/>
      <c r="L514" s="377"/>
      <c r="M514" s="377"/>
      <c r="N514" s="377"/>
      <c r="O514" s="377"/>
      <c r="P514" s="377"/>
      <c r="Q514" s="377"/>
      <c r="R514" s="377"/>
      <c r="S514" s="377"/>
      <c r="T514" s="377"/>
      <c r="U514" s="377"/>
      <c r="V514" s="377"/>
      <c r="W514" s="377"/>
      <c r="X514" s="381"/>
      <c r="Y514" s="381"/>
      <c r="Z514" s="381"/>
      <c r="AA514" s="381"/>
      <c r="AB514" s="381"/>
      <c r="AC514" s="381"/>
      <c r="AD514" s="381"/>
    </row>
    <row r="515" spans="3:30" s="168" customFormat="1" ht="20.100000000000001" customHeight="1" x14ac:dyDescent="0.2">
      <c r="C515" s="169"/>
      <c r="D515" s="168" t="s">
        <v>1212</v>
      </c>
      <c r="H515" s="168" t="s">
        <v>580</v>
      </c>
      <c r="I515" s="495" t="s">
        <v>581</v>
      </c>
      <c r="J515" s="496"/>
      <c r="K515" s="502" t="s">
        <v>1213</v>
      </c>
      <c r="L515" s="502"/>
      <c r="M515" s="502"/>
      <c r="N515" s="503"/>
    </row>
    <row r="516" spans="3:30" s="168" customFormat="1" ht="12" customHeight="1" x14ac:dyDescent="0.2">
      <c r="C516" s="169"/>
      <c r="I516" s="394"/>
      <c r="J516" s="394"/>
      <c r="K516" s="430"/>
      <c r="L516" s="430"/>
      <c r="M516" s="430"/>
    </row>
    <row r="517" spans="3:30" ht="32.1" customHeight="1" x14ac:dyDescent="0.2">
      <c r="C517" s="151"/>
      <c r="D517" s="169"/>
      <c r="E517" s="170"/>
      <c r="F517" s="486" t="s">
        <v>978</v>
      </c>
      <c r="G517" s="486"/>
      <c r="H517" s="486"/>
      <c r="I517" s="486"/>
      <c r="J517" s="486"/>
      <c r="K517" s="486"/>
      <c r="L517" s="486"/>
      <c r="M517" s="486"/>
      <c r="N517" s="486"/>
      <c r="O517" s="486"/>
      <c r="P517" s="486"/>
      <c r="Q517" s="486"/>
      <c r="R517" s="486"/>
      <c r="S517" s="486"/>
      <c r="T517" s="486"/>
      <c r="U517" s="486"/>
      <c r="V517" s="486"/>
      <c r="W517" s="486"/>
      <c r="X517" s="486"/>
      <c r="Y517" s="486"/>
      <c r="Z517" s="486"/>
      <c r="AA517" s="486"/>
      <c r="AB517" s="486"/>
      <c r="AC517" s="486"/>
      <c r="AD517" s="201"/>
    </row>
    <row r="518" spans="3:30" ht="7.5" customHeight="1" x14ac:dyDescent="0.2">
      <c r="C518" s="151"/>
      <c r="D518" s="169"/>
      <c r="E518" s="170"/>
      <c r="F518" s="157"/>
      <c r="G518" s="157"/>
      <c r="H518" s="157"/>
      <c r="I518" s="157"/>
      <c r="J518" s="197"/>
      <c r="K518" s="157"/>
      <c r="L518" s="157"/>
      <c r="M518" s="157"/>
      <c r="N518" s="157"/>
      <c r="O518" s="157"/>
      <c r="P518" s="157"/>
      <c r="Q518" s="157"/>
      <c r="R518" s="157"/>
      <c r="S518" s="157"/>
      <c r="T518" s="157"/>
      <c r="U518" s="157"/>
      <c r="V518" s="157"/>
      <c r="W518" s="157"/>
      <c r="X518" s="201"/>
      <c r="Y518" s="201"/>
      <c r="Z518" s="201"/>
      <c r="AA518" s="201"/>
      <c r="AB518" s="201"/>
      <c r="AC518" s="201"/>
      <c r="AD518" s="201"/>
    </row>
    <row r="520" spans="3:30" x14ac:dyDescent="0.2">
      <c r="D520" s="494" t="s">
        <v>869</v>
      </c>
      <c r="E520" s="494" t="s">
        <v>603</v>
      </c>
      <c r="F520" s="151" t="s">
        <v>984</v>
      </c>
    </row>
    <row r="521" spans="3:30" ht="7.5" customHeight="1" x14ac:dyDescent="0.2">
      <c r="C521" s="151"/>
      <c r="D521" s="161"/>
      <c r="E521" s="161"/>
    </row>
    <row r="522" spans="3:30" ht="15.75" customHeight="1" x14ac:dyDescent="0.2">
      <c r="C522" s="151"/>
      <c r="D522" s="170"/>
      <c r="E522" s="170"/>
      <c r="F522" s="486" t="s">
        <v>1096</v>
      </c>
      <c r="G522" s="486"/>
      <c r="H522" s="486"/>
      <c r="I522" s="486"/>
      <c r="J522" s="486"/>
      <c r="K522" s="486"/>
      <c r="L522" s="486"/>
      <c r="M522" s="486"/>
      <c r="N522" s="486"/>
      <c r="O522" s="486"/>
      <c r="P522" s="486"/>
      <c r="Q522" s="486"/>
      <c r="R522" s="486"/>
      <c r="S522" s="486"/>
      <c r="T522" s="486"/>
      <c r="U522" s="486"/>
      <c r="V522" s="486"/>
      <c r="W522" s="486"/>
      <c r="X522" s="486"/>
      <c r="Y522" s="486"/>
      <c r="Z522" s="486"/>
      <c r="AA522" s="486"/>
      <c r="AB522" s="486"/>
      <c r="AC522" s="486"/>
      <c r="AD522" s="201"/>
    </row>
    <row r="523" spans="3:30" ht="15.75" customHeight="1" x14ac:dyDescent="0.2">
      <c r="C523" s="151"/>
      <c r="D523" s="170"/>
      <c r="E523" s="170"/>
      <c r="F523" s="486" t="s">
        <v>1097</v>
      </c>
      <c r="G523" s="486"/>
      <c r="H523" s="486"/>
      <c r="I523" s="486"/>
      <c r="J523" s="486"/>
      <c r="K523" s="486"/>
      <c r="L523" s="486"/>
      <c r="M523" s="486"/>
      <c r="N523" s="486"/>
      <c r="O523" s="486"/>
      <c r="P523" s="486"/>
      <c r="Q523" s="486"/>
      <c r="R523" s="486"/>
      <c r="S523" s="486"/>
      <c r="T523" s="486"/>
      <c r="U523" s="486"/>
      <c r="V523" s="486"/>
      <c r="W523" s="486"/>
      <c r="X523" s="486"/>
      <c r="Y523" s="486"/>
      <c r="Z523" s="486"/>
      <c r="AA523" s="486"/>
      <c r="AB523" s="486"/>
      <c r="AC523" s="486"/>
      <c r="AD523" s="201"/>
    </row>
    <row r="524" spans="3:30" s="162" customFormat="1" ht="35.1" customHeight="1" x14ac:dyDescent="0.2">
      <c r="D524" s="219"/>
      <c r="E524" s="219"/>
      <c r="F524" s="486" t="s">
        <v>985</v>
      </c>
      <c r="G524" s="486"/>
      <c r="H524" s="486"/>
      <c r="I524" s="486"/>
      <c r="J524" s="486"/>
      <c r="K524" s="486"/>
      <c r="L524" s="486"/>
      <c r="M524" s="486"/>
      <c r="N524" s="486"/>
      <c r="O524" s="486"/>
      <c r="P524" s="486"/>
      <c r="Q524" s="486"/>
      <c r="R524" s="486"/>
      <c r="S524" s="486"/>
      <c r="T524" s="486"/>
      <c r="U524" s="486"/>
      <c r="V524" s="486"/>
      <c r="W524" s="486"/>
      <c r="X524" s="486"/>
      <c r="Y524" s="486"/>
      <c r="Z524" s="486"/>
      <c r="AA524" s="486"/>
      <c r="AB524" s="486"/>
      <c r="AC524" s="486"/>
      <c r="AD524" s="486"/>
    </row>
    <row r="525" spans="3:30" ht="15.75" customHeight="1" x14ac:dyDescent="0.2">
      <c r="C525" s="151"/>
      <c r="D525" s="170"/>
      <c r="E525" s="170"/>
      <c r="F525" s="215"/>
      <c r="G525" s="215"/>
      <c r="H525" s="215"/>
      <c r="I525" s="221"/>
      <c r="J525" s="221"/>
      <c r="K525" s="221"/>
      <c r="L525" s="221"/>
      <c r="M525" s="221"/>
      <c r="N525" s="221"/>
      <c r="O525" s="221"/>
      <c r="P525" s="221"/>
      <c r="Q525" s="221"/>
      <c r="R525" s="221"/>
      <c r="S525" s="221"/>
      <c r="T525" s="221"/>
      <c r="U525" s="221"/>
      <c r="V525" s="221"/>
      <c r="W525" s="221"/>
      <c r="X525" s="212"/>
      <c r="Y525" s="212"/>
      <c r="Z525" s="212"/>
      <c r="AA525" s="212"/>
      <c r="AB525" s="212"/>
      <c r="AC525" s="212"/>
      <c r="AD525" s="212"/>
    </row>
    <row r="526" spans="3:30" ht="15.75" customHeight="1" x14ac:dyDescent="0.2">
      <c r="C526" s="151"/>
      <c r="D526" s="541" t="s">
        <v>1095</v>
      </c>
      <c r="E526" s="541"/>
      <c r="F526" s="541"/>
      <c r="G526" s="541"/>
      <c r="H526" s="541"/>
      <c r="I526" s="541"/>
      <c r="J526" s="541"/>
      <c r="K526" s="541"/>
      <c r="L526" s="541"/>
      <c r="M526" s="541"/>
      <c r="N526" s="541"/>
      <c r="O526" s="541"/>
      <c r="P526" s="541"/>
      <c r="Q526" s="541"/>
      <c r="R526" s="541"/>
      <c r="S526" s="541"/>
      <c r="T526" s="541"/>
      <c r="U526" s="541"/>
      <c r="V526" s="157"/>
      <c r="W526" s="157"/>
      <c r="X526" s="201"/>
      <c r="Y526" s="201"/>
      <c r="Z526" s="201"/>
      <c r="AA526" s="201"/>
      <c r="AB526" s="201"/>
      <c r="AC526" s="201"/>
      <c r="AD526" s="201"/>
    </row>
    <row r="527" spans="3:30" ht="15.75" customHeight="1" x14ac:dyDescent="0.2">
      <c r="C527" s="151"/>
      <c r="D527" s="169"/>
      <c r="E527" s="170"/>
      <c r="F527" s="157"/>
      <c r="G527" s="157"/>
      <c r="H527" s="157"/>
      <c r="I527" s="157"/>
      <c r="J527" s="197"/>
      <c r="K527" s="157"/>
      <c r="L527" s="157"/>
      <c r="M527" s="157"/>
      <c r="N527" s="157"/>
      <c r="O527" s="157"/>
      <c r="P527" s="157"/>
      <c r="Q527" s="157"/>
      <c r="R527" s="157"/>
      <c r="S527" s="157"/>
      <c r="T527" s="157"/>
      <c r="U527" s="157"/>
      <c r="V527" s="157"/>
      <c r="W527" s="157"/>
      <c r="X527" s="201"/>
      <c r="Y527" s="201"/>
      <c r="Z527" s="201"/>
      <c r="AA527" s="201"/>
      <c r="AB527" s="201"/>
      <c r="AC527" s="201"/>
      <c r="AD527" s="201"/>
    </row>
    <row r="528" spans="3:30" ht="7.5" customHeight="1" x14ac:dyDescent="0.2">
      <c r="C528" s="151"/>
      <c r="D528" s="169"/>
      <c r="E528" s="170"/>
      <c r="F528" s="157"/>
      <c r="G528" s="157"/>
      <c r="H528" s="157"/>
      <c r="I528" s="157"/>
      <c r="J528" s="197"/>
      <c r="K528" s="157"/>
      <c r="L528" s="157"/>
      <c r="M528" s="157"/>
      <c r="N528" s="157"/>
      <c r="O528" s="157"/>
      <c r="P528" s="157"/>
      <c r="Q528" s="157"/>
      <c r="R528" s="157"/>
      <c r="S528" s="157"/>
      <c r="T528" s="157"/>
      <c r="U528" s="157"/>
      <c r="V528" s="157"/>
      <c r="W528" s="157"/>
      <c r="X528" s="201"/>
      <c r="Y528" s="201"/>
      <c r="Z528" s="201"/>
      <c r="AA528" s="201"/>
      <c r="AB528" s="201"/>
      <c r="AC528" s="201"/>
      <c r="AD528" s="201"/>
    </row>
    <row r="529" spans="1:32" ht="15.75" customHeight="1" x14ac:dyDescent="0.2">
      <c r="C529" s="151"/>
      <c r="D529" s="494" t="s">
        <v>870</v>
      </c>
      <c r="E529" s="494"/>
      <c r="F529" s="162" t="s">
        <v>602</v>
      </c>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row>
    <row r="530" spans="1:32" s="161" customFormat="1" ht="14.25" x14ac:dyDescent="0.2">
      <c r="F530" s="217" t="s">
        <v>577</v>
      </c>
      <c r="G530" s="486" t="s">
        <v>1240</v>
      </c>
      <c r="H530" s="486"/>
      <c r="I530" s="486"/>
      <c r="J530" s="486"/>
      <c r="K530" s="486"/>
      <c r="L530" s="486"/>
      <c r="M530" s="486"/>
      <c r="N530" s="486"/>
      <c r="O530" s="486"/>
      <c r="P530" s="486"/>
      <c r="Q530" s="486"/>
      <c r="R530" s="486"/>
      <c r="S530" s="486"/>
      <c r="T530" s="486"/>
      <c r="U530" s="486"/>
      <c r="V530" s="486"/>
      <c r="W530" s="486"/>
      <c r="X530" s="486"/>
      <c r="Y530" s="486"/>
      <c r="Z530" s="486"/>
      <c r="AA530" s="486"/>
      <c r="AB530" s="486"/>
      <c r="AC530" s="486"/>
      <c r="AD530" s="486"/>
    </row>
    <row r="531" spans="1:32" x14ac:dyDescent="0.2">
      <c r="D531" s="494" t="s">
        <v>882</v>
      </c>
      <c r="E531" s="494"/>
      <c r="F531" s="490" t="s">
        <v>1047</v>
      </c>
      <c r="G531" s="490"/>
      <c r="H531" s="490"/>
      <c r="I531" s="490"/>
      <c r="J531" s="490"/>
      <c r="K531" s="490"/>
      <c r="L531" s="490"/>
      <c r="M531" s="490"/>
      <c r="N531" s="490"/>
      <c r="O531" s="490"/>
      <c r="P531" s="490"/>
      <c r="Q531" s="490"/>
      <c r="R531" s="490"/>
      <c r="S531" s="490"/>
      <c r="AD531" s="162"/>
    </row>
    <row r="532" spans="1:32" x14ac:dyDescent="0.2">
      <c r="D532" s="494"/>
      <c r="E532" s="494"/>
      <c r="F532" s="162" t="s">
        <v>577</v>
      </c>
      <c r="G532" s="162" t="s">
        <v>1048</v>
      </c>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row>
    <row r="533" spans="1:32" ht="15.75" customHeight="1" x14ac:dyDescent="0.2">
      <c r="F533" s="158"/>
      <c r="G533" s="490" t="s">
        <v>1098</v>
      </c>
      <c r="H533" s="490"/>
      <c r="I533" s="490"/>
      <c r="J533" s="490"/>
      <c r="K533" s="490"/>
      <c r="L533" s="490"/>
      <c r="M533" s="490"/>
      <c r="N533" s="490"/>
      <c r="O533" s="490"/>
      <c r="P533" s="490"/>
      <c r="Q533" s="490"/>
      <c r="R533" s="490"/>
      <c r="S533" s="490"/>
      <c r="T533" s="490"/>
      <c r="U533" s="162"/>
      <c r="V533" s="162"/>
      <c r="W533" s="162"/>
      <c r="X533" s="162"/>
      <c r="Y533" s="162"/>
      <c r="Z533" s="162"/>
      <c r="AA533" s="162"/>
      <c r="AB533" s="162"/>
      <c r="AC533" s="162"/>
      <c r="AD533" s="157"/>
    </row>
    <row r="534" spans="1:32" ht="15.75" customHeight="1" x14ac:dyDescent="0.2">
      <c r="F534" s="158"/>
      <c r="G534" s="432" t="s">
        <v>1333</v>
      </c>
      <c r="H534" s="432"/>
      <c r="I534" s="432"/>
      <c r="J534" s="432"/>
      <c r="K534" s="432"/>
      <c r="L534" s="432"/>
      <c r="M534" s="432"/>
      <c r="N534" s="432"/>
      <c r="O534" s="432"/>
      <c r="P534" s="432"/>
      <c r="Q534" s="432"/>
      <c r="R534" s="432"/>
      <c r="S534" s="432"/>
      <c r="T534" s="432"/>
      <c r="U534" s="432"/>
      <c r="V534" s="432"/>
      <c r="W534" s="432"/>
      <c r="X534" s="432"/>
      <c r="Y534" s="432"/>
      <c r="Z534" s="432"/>
      <c r="AA534" s="432"/>
      <c r="AB534" s="432"/>
      <c r="AC534" s="432"/>
      <c r="AD534" s="433"/>
    </row>
    <row r="535" spans="1:32" s="176" customFormat="1" ht="15" customHeight="1" x14ac:dyDescent="0.2">
      <c r="C535" s="213"/>
      <c r="F535" s="236" t="s">
        <v>577</v>
      </c>
      <c r="G535" s="517" t="s">
        <v>1049</v>
      </c>
      <c r="H535" s="517"/>
      <c r="I535" s="517"/>
      <c r="J535" s="517"/>
      <c r="K535" s="517"/>
      <c r="L535" s="517"/>
      <c r="M535" s="517"/>
      <c r="N535" s="517"/>
      <c r="O535" s="517"/>
      <c r="P535" s="517"/>
      <c r="Q535" s="517"/>
      <c r="R535" s="517"/>
      <c r="S535" s="517"/>
      <c r="T535" s="517"/>
      <c r="U535" s="517"/>
      <c r="V535" s="517"/>
      <c r="W535" s="517"/>
      <c r="X535" s="517"/>
      <c r="Y535" s="517"/>
      <c r="Z535" s="517"/>
      <c r="AA535" s="517"/>
      <c r="AB535" s="517"/>
      <c r="AC535" s="517"/>
      <c r="AD535" s="182"/>
    </row>
    <row r="536" spans="1:32" s="176" customFormat="1" ht="15" customHeight="1" x14ac:dyDescent="0.2">
      <c r="C536" s="213"/>
      <c r="F536" s="236"/>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row>
    <row r="537" spans="1:32" ht="20.100000000000001" customHeight="1" x14ac:dyDescent="0.2">
      <c r="A537" s="176"/>
      <c r="B537" s="176"/>
      <c r="C537" s="213"/>
      <c r="D537" s="176"/>
      <c r="E537" s="538" t="s">
        <v>1050</v>
      </c>
      <c r="F537" s="540"/>
      <c r="G537" s="540"/>
      <c r="H537" s="540"/>
      <c r="I537" s="540"/>
      <c r="J537" s="540"/>
      <c r="K537" s="540"/>
      <c r="L537" s="539"/>
      <c r="R537" s="240"/>
      <c r="S537" s="550" t="s">
        <v>1051</v>
      </c>
      <c r="T537" s="550"/>
      <c r="U537" s="550"/>
      <c r="V537" s="550"/>
      <c r="W537" s="550"/>
      <c r="X537" s="550"/>
      <c r="Y537" s="550"/>
      <c r="Z537" s="550"/>
      <c r="AA537" s="550"/>
      <c r="AB537" s="550"/>
      <c r="AC537" s="150"/>
      <c r="AD537" s="150"/>
      <c r="AE537" s="150"/>
      <c r="AF537" s="218"/>
    </row>
    <row r="538" spans="1:32" ht="20.100000000000001" customHeight="1" x14ac:dyDescent="0.2">
      <c r="A538" s="176"/>
      <c r="B538" s="176"/>
      <c r="C538" s="213"/>
      <c r="D538" s="176"/>
      <c r="E538" s="237"/>
      <c r="F538" s="241"/>
      <c r="G538" s="241"/>
      <c r="H538" s="241"/>
      <c r="I538" s="241"/>
      <c r="J538" s="241"/>
      <c r="K538" s="241"/>
      <c r="L538" s="238"/>
      <c r="R538" s="240"/>
      <c r="S538" s="549"/>
      <c r="T538" s="549"/>
      <c r="U538" s="547" t="s">
        <v>1099</v>
      </c>
      <c r="V538" s="547"/>
      <c r="W538" s="547"/>
      <c r="X538" s="547"/>
      <c r="Y538" s="547"/>
      <c r="Z538" s="547"/>
      <c r="AA538" s="547"/>
      <c r="AB538" s="547"/>
      <c r="AC538" s="150"/>
      <c r="AD538" s="150"/>
      <c r="AE538" s="150"/>
      <c r="AF538" s="218"/>
    </row>
    <row r="539" spans="1:32" ht="20.100000000000001" customHeight="1" x14ac:dyDescent="0.2">
      <c r="A539" s="548"/>
      <c r="B539" s="548"/>
      <c r="C539" s="548"/>
      <c r="D539" s="548"/>
      <c r="E539" s="538" t="s">
        <v>735</v>
      </c>
      <c r="F539" s="539"/>
      <c r="G539" s="538" t="s">
        <v>457</v>
      </c>
      <c r="H539" s="539"/>
      <c r="I539" s="538" t="s">
        <v>460</v>
      </c>
      <c r="J539" s="539"/>
      <c r="K539" s="538" t="s">
        <v>467</v>
      </c>
      <c r="L539" s="539"/>
      <c r="R539" s="240"/>
      <c r="S539" s="549"/>
      <c r="T539" s="549"/>
      <c r="U539" s="547" t="s">
        <v>1100</v>
      </c>
      <c r="V539" s="547"/>
      <c r="W539" s="547"/>
      <c r="X539" s="547"/>
      <c r="Y539" s="547"/>
      <c r="Z539" s="547"/>
      <c r="AA539" s="547"/>
      <c r="AB539" s="547"/>
      <c r="AC539" s="218"/>
      <c r="AD539" s="218"/>
      <c r="AE539" s="218"/>
      <c r="AF539" s="218"/>
    </row>
    <row r="540" spans="1:32" ht="20.100000000000001" customHeight="1" x14ac:dyDescent="0.2">
      <c r="A540" s="548"/>
      <c r="B540" s="548"/>
      <c r="C540" s="548"/>
      <c r="D540" s="548"/>
      <c r="E540" s="538">
        <f>Cadastro!BH43</f>
        <v>0</v>
      </c>
      <c r="F540" s="539"/>
      <c r="G540" s="538">
        <f>Cadastro!BN43</f>
        <v>0</v>
      </c>
      <c r="H540" s="539"/>
      <c r="I540" s="538">
        <f>Cadastro!BU43</f>
        <v>0</v>
      </c>
      <c r="J540" s="539"/>
      <c r="K540" s="538">
        <f>Cadastro!CB43</f>
        <v>0</v>
      </c>
      <c r="L540" s="539"/>
      <c r="R540" s="240"/>
      <c r="S540" s="549"/>
      <c r="T540" s="549"/>
      <c r="U540" s="547" t="s">
        <v>1101</v>
      </c>
      <c r="V540" s="547"/>
      <c r="W540" s="547"/>
      <c r="X540" s="547"/>
      <c r="Y540" s="547"/>
      <c r="Z540" s="547"/>
      <c r="AA540" s="547"/>
      <c r="AB540" s="547"/>
      <c r="AC540" s="239"/>
      <c r="AD540" s="239"/>
      <c r="AE540" s="239"/>
      <c r="AF540" s="181"/>
    </row>
    <row r="541" spans="1:32" ht="20.100000000000001" customHeight="1" x14ac:dyDescent="0.2">
      <c r="A541" s="548"/>
      <c r="B541" s="548"/>
      <c r="C541" s="548"/>
      <c r="D541" s="548"/>
      <c r="R541" s="240"/>
      <c r="S541" s="549"/>
      <c r="T541" s="549"/>
      <c r="U541" s="547" t="s">
        <v>1102</v>
      </c>
      <c r="V541" s="547"/>
      <c r="W541" s="547"/>
      <c r="X541" s="547"/>
      <c r="Y541" s="547"/>
      <c r="Z541" s="547"/>
      <c r="AA541" s="547"/>
      <c r="AB541" s="547"/>
      <c r="AC541" s="239"/>
      <c r="AD541" s="239"/>
      <c r="AE541" s="239"/>
      <c r="AF541" s="181"/>
    </row>
    <row r="542" spans="1:32" s="176" customFormat="1" ht="20.100000000000001" customHeight="1" x14ac:dyDescent="0.2">
      <c r="C542" s="213"/>
      <c r="F542" s="236"/>
      <c r="G542" s="182"/>
      <c r="H542" s="182"/>
      <c r="I542" s="182"/>
      <c r="J542" s="182"/>
      <c r="K542" s="182"/>
      <c r="L542" s="182"/>
      <c r="M542" s="182"/>
      <c r="N542" s="151"/>
      <c r="O542" s="151"/>
      <c r="P542" s="151"/>
      <c r="Q542" s="151"/>
      <c r="R542" s="240"/>
      <c r="S542" s="549"/>
      <c r="T542" s="549"/>
      <c r="U542" s="547" t="s">
        <v>1103</v>
      </c>
      <c r="V542" s="547"/>
      <c r="W542" s="547"/>
      <c r="X542" s="547"/>
      <c r="Y542" s="547"/>
      <c r="Z542" s="547"/>
      <c r="AA542" s="547"/>
      <c r="AB542" s="547"/>
      <c r="AC542" s="182"/>
      <c r="AD542" s="182"/>
    </row>
    <row r="543" spans="1:32" ht="15.75" customHeight="1" x14ac:dyDescent="0.2">
      <c r="C543" s="151"/>
      <c r="D543" s="170"/>
      <c r="E543" s="170"/>
      <c r="F543" s="235"/>
      <c r="G543" s="235"/>
      <c r="H543" s="235"/>
      <c r="I543" s="235"/>
      <c r="J543" s="235"/>
      <c r="K543" s="235"/>
      <c r="L543" s="235"/>
      <c r="M543" s="235"/>
      <c r="N543" s="235"/>
      <c r="O543" s="235"/>
      <c r="P543" s="235"/>
      <c r="Q543" s="235"/>
      <c r="R543" s="235"/>
      <c r="S543" s="235"/>
      <c r="T543" s="235"/>
      <c r="U543" s="235"/>
      <c r="V543" s="235"/>
      <c r="W543" s="235"/>
      <c r="X543" s="212"/>
      <c r="Y543" s="212"/>
      <c r="Z543" s="212"/>
      <c r="AA543" s="212"/>
      <c r="AB543" s="212"/>
      <c r="AC543" s="212"/>
      <c r="AD543" s="212"/>
      <c r="AE543" s="176"/>
    </row>
    <row r="544" spans="1:32" ht="5.0999999999999996" customHeight="1" x14ac:dyDescent="0.2">
      <c r="P544" s="205"/>
      <c r="Q544" s="205"/>
      <c r="R544" s="205"/>
      <c r="S544" s="205"/>
      <c r="T544" s="205"/>
    </row>
    <row r="545" spans="1:30" s="198" customFormat="1" ht="20.100000000000001" customHeight="1" x14ac:dyDescent="0.2">
      <c r="A545" s="151"/>
      <c r="D545" s="169" t="s">
        <v>994</v>
      </c>
      <c r="J545" s="199"/>
      <c r="K545" s="199"/>
      <c r="L545" s="199"/>
      <c r="M545" s="199"/>
      <c r="O545" s="200"/>
      <c r="P545" s="191"/>
      <c r="Q545" s="192"/>
      <c r="R545" s="193"/>
      <c r="S545" s="193"/>
      <c r="T545" s="193"/>
      <c r="U545" s="193"/>
      <c r="V545" s="193"/>
      <c r="W545" s="193"/>
    </row>
    <row r="546" spans="1:30" s="198" customFormat="1" ht="20.100000000000001" customHeight="1" x14ac:dyDescent="0.2">
      <c r="A546" s="151"/>
      <c r="D546" s="169"/>
      <c r="J546" s="199"/>
      <c r="K546" s="199"/>
      <c r="L546" s="199"/>
      <c r="M546" s="199"/>
      <c r="O546" s="200"/>
      <c r="P546" s="191"/>
      <c r="Q546" s="192"/>
      <c r="R546" s="193"/>
      <c r="S546" s="193"/>
      <c r="T546" s="193"/>
      <c r="U546" s="193"/>
      <c r="V546" s="193"/>
      <c r="W546" s="193"/>
    </row>
    <row r="547" spans="1:30" s="168" customFormat="1" ht="20.100000000000001" customHeight="1" x14ac:dyDescent="0.2">
      <c r="C547" s="169"/>
      <c r="D547" s="168" t="s">
        <v>1108</v>
      </c>
      <c r="H547" s="168" t="s">
        <v>580</v>
      </c>
      <c r="I547" s="487" t="s">
        <v>581</v>
      </c>
      <c r="J547" s="488"/>
      <c r="K547" s="489" t="s">
        <v>1109</v>
      </c>
      <c r="L547" s="489"/>
      <c r="M547" s="489"/>
    </row>
    <row r="548" spans="1:30" ht="7.5" customHeight="1" x14ac:dyDescent="0.2">
      <c r="A548" s="198"/>
    </row>
    <row r="549" spans="1:30" ht="15.75" customHeight="1" x14ac:dyDescent="0.2">
      <c r="D549" s="494" t="s">
        <v>883</v>
      </c>
      <c r="E549" s="494" t="s">
        <v>603</v>
      </c>
      <c r="F549" s="490" t="s">
        <v>1046</v>
      </c>
      <c r="G549" s="490"/>
      <c r="H549" s="490"/>
      <c r="I549" s="490"/>
      <c r="J549" s="490"/>
      <c r="K549" s="490"/>
      <c r="L549" s="490"/>
      <c r="M549" s="490"/>
      <c r="N549" s="490"/>
      <c r="O549" s="490"/>
      <c r="P549" s="490"/>
      <c r="Q549" s="490"/>
      <c r="R549" s="490"/>
      <c r="S549" s="490"/>
      <c r="T549" s="490"/>
      <c r="U549" s="490"/>
      <c r="V549" s="490"/>
      <c r="W549" s="490"/>
      <c r="X549" s="490"/>
      <c r="Y549" s="490"/>
      <c r="Z549" s="490"/>
      <c r="AA549" s="490"/>
      <c r="AB549" s="490"/>
      <c r="AC549" s="490"/>
      <c r="AD549" s="162"/>
    </row>
    <row r="550" spans="1:30" ht="15.75" customHeight="1" x14ac:dyDescent="0.2">
      <c r="F550" s="490" t="s">
        <v>673</v>
      </c>
      <c r="G550" s="490"/>
      <c r="H550" s="490"/>
      <c r="I550" s="490"/>
      <c r="J550" s="490"/>
      <c r="K550" s="490"/>
      <c r="L550" s="490"/>
      <c r="M550" s="490"/>
      <c r="N550" s="490"/>
      <c r="O550" s="490"/>
      <c r="P550" s="490"/>
      <c r="Q550" s="490"/>
      <c r="R550" s="490"/>
      <c r="S550" s="490"/>
      <c r="T550" s="490"/>
      <c r="U550" s="490"/>
      <c r="V550" s="490"/>
      <c r="W550" s="490"/>
      <c r="X550" s="490"/>
      <c r="Y550" s="490"/>
      <c r="Z550" s="490"/>
      <c r="AA550" s="490"/>
      <c r="AB550" s="490"/>
      <c r="AC550" s="490"/>
      <c r="AD550" s="162"/>
    </row>
    <row r="551" spans="1:30" ht="5.0999999999999996" customHeight="1" x14ac:dyDescent="0.2"/>
    <row r="552" spans="1:30" ht="15.75" customHeight="1" x14ac:dyDescent="0.2">
      <c r="C552" s="151"/>
      <c r="D552" s="170"/>
      <c r="E552" s="170"/>
      <c r="F552" s="490" t="s">
        <v>1225</v>
      </c>
      <c r="G552" s="490"/>
      <c r="H552" s="490"/>
      <c r="I552" s="490"/>
      <c r="J552" s="490"/>
      <c r="K552" s="490"/>
      <c r="L552" s="490"/>
      <c r="M552" s="490"/>
      <c r="N552" s="490"/>
      <c r="O552" s="490"/>
      <c r="P552" s="490"/>
      <c r="Q552" s="490"/>
      <c r="R552" s="490"/>
      <c r="S552" s="490"/>
      <c r="T552" s="490"/>
      <c r="U552" s="490"/>
      <c r="V552" s="490"/>
      <c r="W552" s="490"/>
      <c r="X552" s="490"/>
      <c r="Y552" s="490"/>
      <c r="Z552" s="490"/>
      <c r="AA552" s="490"/>
      <c r="AB552" s="490"/>
      <c r="AC552" s="490"/>
      <c r="AD552" s="162"/>
    </row>
    <row r="553" spans="1:30" ht="45" customHeight="1" x14ac:dyDescent="0.2">
      <c r="C553" s="151"/>
      <c r="D553" s="170"/>
      <c r="E553" s="170"/>
      <c r="F553" s="486" t="s">
        <v>674</v>
      </c>
      <c r="G553" s="486"/>
      <c r="H553" s="486"/>
      <c r="I553" s="486"/>
      <c r="J553" s="486"/>
      <c r="K553" s="486"/>
      <c r="L553" s="486"/>
      <c r="M553" s="486"/>
      <c r="N553" s="486"/>
      <c r="O553" s="486"/>
      <c r="P553" s="486"/>
      <c r="Q553" s="486"/>
      <c r="R553" s="486"/>
      <c r="S553" s="486"/>
      <c r="T553" s="486"/>
      <c r="U553" s="486"/>
      <c r="V553" s="486"/>
      <c r="W553" s="486"/>
      <c r="X553" s="486"/>
      <c r="Y553" s="486"/>
      <c r="Z553" s="486"/>
      <c r="AA553" s="486"/>
      <c r="AB553" s="486"/>
      <c r="AC553" s="486"/>
      <c r="AD553" s="157"/>
    </row>
    <row r="554" spans="1:30" ht="15.75" customHeight="1" x14ac:dyDescent="0.2">
      <c r="C554" s="151"/>
      <c r="D554" s="170"/>
      <c r="E554" s="170"/>
      <c r="F554" s="486" t="s">
        <v>793</v>
      </c>
      <c r="G554" s="486"/>
      <c r="H554" s="486"/>
      <c r="I554" s="486"/>
      <c r="J554" s="486"/>
      <c r="K554" s="486"/>
      <c r="L554" s="486"/>
      <c r="M554" s="486"/>
      <c r="N554" s="486"/>
      <c r="O554" s="486"/>
      <c r="P554" s="486"/>
      <c r="Q554" s="486"/>
      <c r="R554" s="486"/>
      <c r="S554" s="486"/>
      <c r="T554" s="486"/>
      <c r="U554" s="486"/>
      <c r="V554" s="486"/>
      <c r="W554" s="486"/>
      <c r="X554" s="486"/>
      <c r="Y554" s="486"/>
      <c r="Z554" s="486"/>
      <c r="AA554" s="486"/>
      <c r="AB554" s="486"/>
      <c r="AC554" s="486"/>
      <c r="AD554" s="486"/>
    </row>
    <row r="555" spans="1:30" ht="15.75" customHeight="1" x14ac:dyDescent="0.2">
      <c r="C555" s="151"/>
      <c r="D555" s="161"/>
      <c r="E555" s="161"/>
    </row>
    <row r="556" spans="1:30" ht="20.100000000000001" customHeight="1" x14ac:dyDescent="0.2">
      <c r="F556" s="551" t="s">
        <v>1</v>
      </c>
      <c r="G556" s="552"/>
      <c r="H556" s="552"/>
      <c r="I556" s="553"/>
      <c r="K556" s="557" t="s">
        <v>675</v>
      </c>
      <c r="L556" s="558"/>
      <c r="M556" s="558"/>
      <c r="N556" s="558"/>
      <c r="O556" s="558"/>
      <c r="P556" s="559"/>
      <c r="R556" s="562" t="s">
        <v>676</v>
      </c>
      <c r="S556" s="563"/>
      <c r="T556" s="564"/>
      <c r="V556" s="536"/>
      <c r="W556" s="537"/>
      <c r="X556" s="531" t="s">
        <v>677</v>
      </c>
      <c r="Y556" s="531"/>
      <c r="Z556" s="531"/>
      <c r="AA556" s="531"/>
      <c r="AB556" s="531"/>
      <c r="AC556" s="531"/>
      <c r="AD556" s="532"/>
    </row>
    <row r="557" spans="1:30" ht="20.100000000000001" customHeight="1" x14ac:dyDescent="0.2">
      <c r="F557" s="554"/>
      <c r="G557" s="555"/>
      <c r="H557" s="555"/>
      <c r="I557" s="556"/>
      <c r="K557" s="557" t="s">
        <v>1241</v>
      </c>
      <c r="L557" s="558"/>
      <c r="M557" s="558"/>
      <c r="N557" s="558"/>
      <c r="O557" s="558"/>
      <c r="P557" s="559"/>
      <c r="R557" s="565"/>
      <c r="S557" s="566"/>
      <c r="T557" s="567"/>
      <c r="V557" s="536"/>
      <c r="W557" s="537"/>
      <c r="X557" s="531" t="s">
        <v>1055</v>
      </c>
      <c r="Y557" s="531"/>
      <c r="Z557" s="531"/>
      <c r="AA557" s="531"/>
      <c r="AB557" s="531"/>
      <c r="AC557" s="531"/>
      <c r="AD557" s="532"/>
    </row>
    <row r="558" spans="1:30" ht="20.100000000000001" customHeight="1" x14ac:dyDescent="0.2">
      <c r="F558" s="533" t="s">
        <v>2</v>
      </c>
      <c r="G558" s="534"/>
      <c r="H558" s="534"/>
      <c r="I558" s="535"/>
      <c r="K558" s="544" t="s">
        <v>675</v>
      </c>
      <c r="L558" s="545"/>
      <c r="M558" s="545"/>
      <c r="N558" s="545"/>
      <c r="O558" s="545"/>
      <c r="P558" s="546"/>
      <c r="R558" s="565"/>
      <c r="S558" s="568"/>
      <c r="T558" s="567"/>
      <c r="V558" s="536"/>
      <c r="W558" s="537"/>
      <c r="X558" s="531" t="s">
        <v>678</v>
      </c>
      <c r="Y558" s="531"/>
      <c r="Z558" s="531"/>
      <c r="AA558" s="531"/>
      <c r="AB558" s="531"/>
      <c r="AC558" s="531"/>
      <c r="AD558" s="532"/>
    </row>
    <row r="559" spans="1:30" ht="20.100000000000001" customHeight="1" x14ac:dyDescent="0.2">
      <c r="F559" s="561" t="s">
        <v>679</v>
      </c>
      <c r="G559" s="561"/>
      <c r="H559" s="561"/>
      <c r="I559" s="561"/>
      <c r="K559" s="544" t="s">
        <v>675</v>
      </c>
      <c r="L559" s="545"/>
      <c r="M559" s="545"/>
      <c r="N559" s="545"/>
      <c r="O559" s="545"/>
      <c r="P559" s="546"/>
      <c r="R559" s="565"/>
      <c r="S559" s="568"/>
      <c r="T559" s="567"/>
      <c r="V559" s="536"/>
      <c r="W559" s="537"/>
      <c r="X559" s="531" t="s">
        <v>680</v>
      </c>
      <c r="Y559" s="531"/>
      <c r="Z559" s="531"/>
      <c r="AA559" s="531"/>
      <c r="AB559" s="531"/>
      <c r="AC559" s="531"/>
      <c r="AD559" s="532"/>
    </row>
    <row r="560" spans="1:30" ht="20.100000000000001" customHeight="1" x14ac:dyDescent="0.2">
      <c r="F560" s="533" t="s">
        <v>3</v>
      </c>
      <c r="G560" s="534"/>
      <c r="H560" s="534"/>
      <c r="I560" s="535"/>
      <c r="K560" s="544" t="s">
        <v>1041</v>
      </c>
      <c r="L560" s="545"/>
      <c r="M560" s="545"/>
      <c r="N560" s="545"/>
      <c r="O560" s="545"/>
      <c r="P560" s="546"/>
      <c r="R560" s="565"/>
      <c r="S560" s="568"/>
      <c r="T560" s="567"/>
      <c r="V560" s="536"/>
      <c r="W560" s="537"/>
      <c r="X560" s="545" t="s">
        <v>1043</v>
      </c>
      <c r="Y560" s="545"/>
      <c r="Z560" s="545"/>
      <c r="AA560" s="545"/>
      <c r="AB560" s="545"/>
      <c r="AC560" s="545"/>
      <c r="AD560" s="546"/>
    </row>
    <row r="561" spans="3:30" ht="20.100000000000001" customHeight="1" x14ac:dyDescent="0.2">
      <c r="F561" s="551" t="s">
        <v>446</v>
      </c>
      <c r="G561" s="552"/>
      <c r="H561" s="552"/>
      <c r="I561" s="553"/>
      <c r="K561" s="544" t="s">
        <v>681</v>
      </c>
      <c r="L561" s="545"/>
      <c r="M561" s="545"/>
      <c r="N561" s="545"/>
      <c r="O561" s="545"/>
      <c r="P561" s="546"/>
      <c r="R561" s="565"/>
      <c r="S561" s="568"/>
      <c r="T561" s="567"/>
      <c r="V561" s="536"/>
      <c r="W561" s="537"/>
      <c r="X561" s="531" t="s">
        <v>1042</v>
      </c>
      <c r="Y561" s="531"/>
      <c r="Z561" s="531"/>
      <c r="AA561" s="531"/>
      <c r="AB561" s="531"/>
      <c r="AC561" s="531"/>
      <c r="AD561" s="532"/>
    </row>
    <row r="562" spans="3:30" ht="20.100000000000001" customHeight="1" x14ac:dyDescent="0.2">
      <c r="F562" s="554"/>
      <c r="G562" s="555"/>
      <c r="H562" s="555"/>
      <c r="I562" s="556"/>
      <c r="K562" s="544" t="s">
        <v>682</v>
      </c>
      <c r="L562" s="545"/>
      <c r="M562" s="545"/>
      <c r="N562" s="545"/>
      <c r="O562" s="545"/>
      <c r="P562" s="546"/>
      <c r="R562" s="569"/>
      <c r="S562" s="570"/>
      <c r="T562" s="571"/>
      <c r="V562" s="536"/>
      <c r="W562" s="537"/>
      <c r="X562" s="531" t="s">
        <v>683</v>
      </c>
      <c r="Y562" s="531"/>
      <c r="Z562" s="531"/>
      <c r="AA562" s="531"/>
      <c r="AB562" s="531"/>
      <c r="AC562" s="531"/>
      <c r="AD562" s="532"/>
    </row>
    <row r="563" spans="3:30" ht="15.75" customHeight="1" x14ac:dyDescent="0.2">
      <c r="V563" s="560" t="s">
        <v>594</v>
      </c>
      <c r="W563" s="560"/>
      <c r="X563" s="560"/>
      <c r="Y563" s="560"/>
      <c r="Z563" s="560"/>
      <c r="AA563" s="560"/>
      <c r="AB563" s="560"/>
      <c r="AC563" s="560"/>
      <c r="AD563" s="560"/>
    </row>
    <row r="564" spans="3:30" ht="27.75" customHeight="1" x14ac:dyDescent="0.2">
      <c r="V564" s="560"/>
      <c r="W564" s="560"/>
      <c r="X564" s="560"/>
      <c r="Y564" s="560"/>
      <c r="Z564" s="560"/>
      <c r="AA564" s="560"/>
      <c r="AB564" s="560"/>
      <c r="AC564" s="560"/>
      <c r="AD564" s="560"/>
    </row>
    <row r="565" spans="3:30" x14ac:dyDescent="0.2">
      <c r="V565" s="190"/>
      <c r="W565" s="190"/>
      <c r="X565" s="190"/>
      <c r="Y565" s="190"/>
      <c r="Z565" s="190"/>
      <c r="AA565" s="190"/>
      <c r="AB565" s="190"/>
      <c r="AC565" s="190"/>
      <c r="AD565" s="190"/>
    </row>
    <row r="566" spans="3:30" ht="15.75" customHeight="1" x14ac:dyDescent="0.2">
      <c r="C566" s="151"/>
      <c r="D566" s="161"/>
      <c r="E566" s="161"/>
      <c r="F566" s="151" t="s">
        <v>1104</v>
      </c>
    </row>
    <row r="567" spans="3:30" ht="15.75" customHeight="1" x14ac:dyDescent="0.2">
      <c r="C567" s="151"/>
      <c r="D567" s="161"/>
      <c r="E567" s="161"/>
      <c r="F567" s="158" t="s">
        <v>577</v>
      </c>
      <c r="G567" s="490" t="s">
        <v>1105</v>
      </c>
      <c r="H567" s="490"/>
      <c r="I567" s="490"/>
      <c r="J567" s="490"/>
      <c r="K567" s="490"/>
      <c r="L567" s="490"/>
      <c r="M567" s="490"/>
    </row>
    <row r="568" spans="3:30" ht="15.75" customHeight="1" x14ac:dyDescent="0.2">
      <c r="C568" s="151"/>
      <c r="D568" s="161"/>
      <c r="E568" s="161"/>
      <c r="F568" s="158" t="s">
        <v>577</v>
      </c>
      <c r="G568" s="490" t="s">
        <v>684</v>
      </c>
      <c r="H568" s="490"/>
      <c r="I568" s="490"/>
      <c r="J568" s="490"/>
      <c r="K568" s="490"/>
      <c r="L568" s="490"/>
      <c r="M568" s="490"/>
      <c r="N568" s="490"/>
      <c r="O568" s="490"/>
      <c r="P568" s="490"/>
      <c r="Q568" s="490"/>
      <c r="R568" s="490"/>
      <c r="S568" s="490"/>
      <c r="T568" s="490"/>
      <c r="U568" s="490"/>
      <c r="V568" s="490"/>
      <c r="W568" s="490"/>
      <c r="X568" s="490"/>
      <c r="Y568" s="490"/>
      <c r="Z568" s="490"/>
      <c r="AA568" s="490"/>
    </row>
    <row r="569" spans="3:30" ht="15.75" customHeight="1" x14ac:dyDescent="0.2">
      <c r="C569" s="151"/>
      <c r="D569" s="161"/>
      <c r="E569" s="161"/>
      <c r="F569" s="158" t="s">
        <v>577</v>
      </c>
      <c r="G569" s="490" t="s">
        <v>685</v>
      </c>
      <c r="H569" s="490"/>
      <c r="I569" s="490"/>
      <c r="J569" s="490"/>
      <c r="K569" s="490"/>
      <c r="L569" s="490"/>
      <c r="M569" s="490"/>
      <c r="N569" s="490"/>
      <c r="O569" s="490"/>
      <c r="P569" s="490"/>
      <c r="Q569" s="490"/>
      <c r="R569" s="490"/>
      <c r="S569" s="490"/>
      <c r="T569" s="490"/>
      <c r="U569" s="490"/>
      <c r="V569" s="490"/>
      <c r="W569" s="490"/>
      <c r="X569" s="490"/>
      <c r="Y569" s="490"/>
      <c r="Z569" s="490"/>
      <c r="AA569" s="490"/>
    </row>
    <row r="570" spans="3:30" x14ac:dyDescent="0.2">
      <c r="V570" s="190"/>
      <c r="W570" s="190"/>
      <c r="X570" s="190"/>
      <c r="Y570" s="190"/>
      <c r="Z570" s="190"/>
      <c r="AA570" s="190"/>
      <c r="AB570" s="190"/>
      <c r="AC570" s="190"/>
      <c r="AD570" s="190"/>
    </row>
    <row r="571" spans="3:30" ht="15.75" customHeight="1" x14ac:dyDescent="0.2">
      <c r="C571" s="151"/>
      <c r="D571" s="161"/>
      <c r="E571" s="161"/>
      <c r="F571" s="490" t="s">
        <v>686</v>
      </c>
      <c r="G571" s="490"/>
      <c r="H571" s="490"/>
      <c r="I571" s="490"/>
      <c r="J571" s="490"/>
      <c r="K571" s="490"/>
      <c r="L571" s="490"/>
      <c r="M571" s="490"/>
      <c r="N571" s="490"/>
      <c r="O571" s="490"/>
      <c r="P571" s="490"/>
      <c r="Q571" s="490"/>
      <c r="R571" s="490"/>
      <c r="S571" s="490"/>
      <c r="T571" s="490"/>
      <c r="U571" s="490"/>
      <c r="V571" s="490"/>
      <c r="W571" s="490"/>
      <c r="X571" s="490"/>
    </row>
    <row r="572" spans="3:30" ht="15.75" customHeight="1" x14ac:dyDescent="0.2">
      <c r="C572" s="151"/>
      <c r="D572" s="161"/>
      <c r="E572" s="161"/>
      <c r="F572" s="158" t="s">
        <v>577</v>
      </c>
      <c r="G572" s="490" t="s">
        <v>995</v>
      </c>
      <c r="H572" s="490"/>
      <c r="I572" s="490"/>
      <c r="J572" s="490"/>
      <c r="K572" s="490"/>
      <c r="L572" s="490"/>
      <c r="M572" s="490"/>
      <c r="N572" s="490"/>
      <c r="O572" s="490"/>
      <c r="P572" s="490"/>
      <c r="Q572" s="490"/>
      <c r="R572" s="490"/>
      <c r="S572" s="490"/>
      <c r="T572" s="490"/>
      <c r="U572" s="490"/>
      <c r="V572" s="490"/>
      <c r="W572" s="490"/>
      <c r="X572" s="490"/>
      <c r="Y572" s="490"/>
      <c r="Z572" s="490"/>
      <c r="AA572" s="490"/>
    </row>
    <row r="573" spans="3:30" ht="15.75" customHeight="1" x14ac:dyDescent="0.2">
      <c r="C573" s="151"/>
      <c r="D573" s="161"/>
      <c r="E573" s="161"/>
      <c r="F573" s="158" t="s">
        <v>577</v>
      </c>
      <c r="G573" s="490" t="s">
        <v>687</v>
      </c>
      <c r="H573" s="490"/>
      <c r="I573" s="490"/>
      <c r="J573" s="490"/>
      <c r="K573" s="490"/>
      <c r="L573" s="490"/>
      <c r="M573" s="490"/>
      <c r="N573" s="490"/>
      <c r="O573" s="490"/>
      <c r="P573" s="490"/>
      <c r="Q573" s="490"/>
      <c r="R573" s="490"/>
      <c r="S573" s="490"/>
      <c r="T573" s="490"/>
      <c r="U573" s="490"/>
      <c r="V573" s="490"/>
      <c r="W573" s="490"/>
      <c r="X573" s="490"/>
      <c r="Y573" s="490"/>
      <c r="Z573" s="490"/>
      <c r="AA573" s="490"/>
    </row>
    <row r="574" spans="3:30" ht="15.75" customHeight="1" x14ac:dyDescent="0.2">
      <c r="C574" s="151"/>
      <c r="D574" s="161"/>
      <c r="E574" s="161"/>
      <c r="F574" s="158" t="s">
        <v>577</v>
      </c>
      <c r="G574" s="490" t="s">
        <v>688</v>
      </c>
      <c r="H574" s="490"/>
      <c r="I574" s="490"/>
      <c r="J574" s="490"/>
      <c r="K574" s="490"/>
      <c r="L574" s="490"/>
      <c r="M574" s="490"/>
      <c r="N574" s="490"/>
      <c r="O574" s="490"/>
      <c r="P574" s="490"/>
      <c r="Q574" s="490"/>
      <c r="R574" s="490"/>
      <c r="S574" s="490"/>
      <c r="T574" s="490"/>
      <c r="U574" s="490"/>
      <c r="V574" s="490"/>
      <c r="W574" s="490"/>
      <c r="X574" s="490"/>
      <c r="Y574" s="490"/>
      <c r="Z574" s="490"/>
      <c r="AA574" s="490"/>
    </row>
    <row r="575" spans="3:30" ht="15.75" customHeight="1" x14ac:dyDescent="0.2">
      <c r="C575" s="151"/>
      <c r="D575" s="161"/>
      <c r="E575" s="161"/>
      <c r="F575" s="158" t="s">
        <v>577</v>
      </c>
      <c r="G575" s="490" t="s">
        <v>689</v>
      </c>
      <c r="H575" s="490"/>
      <c r="I575" s="490"/>
      <c r="J575" s="490"/>
      <c r="K575" s="490"/>
      <c r="L575" s="490"/>
      <c r="M575" s="490"/>
      <c r="N575" s="490"/>
      <c r="O575" s="490"/>
      <c r="P575" s="490"/>
      <c r="Q575" s="490"/>
      <c r="R575" s="490"/>
      <c r="S575" s="490"/>
      <c r="T575" s="490"/>
      <c r="U575" s="490"/>
      <c r="V575" s="490"/>
      <c r="W575" s="490"/>
      <c r="X575" s="490"/>
      <c r="Y575" s="490"/>
      <c r="Z575" s="490"/>
      <c r="AA575" s="490"/>
    </row>
    <row r="576" spans="3:30" x14ac:dyDescent="0.2">
      <c r="V576" s="190"/>
      <c r="W576" s="190"/>
      <c r="X576" s="190"/>
      <c r="Y576" s="190"/>
      <c r="Z576" s="190"/>
      <c r="AA576" s="190"/>
      <c r="AB576" s="190"/>
      <c r="AC576" s="190"/>
      <c r="AD576" s="190"/>
    </row>
    <row r="577" spans="3:31" x14ac:dyDescent="0.2">
      <c r="F577" s="151" t="s">
        <v>1110</v>
      </c>
      <c r="V577" s="309"/>
      <c r="W577" s="309"/>
      <c r="X577" s="309"/>
      <c r="Y577" s="309"/>
      <c r="Z577" s="309"/>
      <c r="AA577" s="309"/>
      <c r="AB577" s="309"/>
      <c r="AC577" s="309"/>
      <c r="AD577" s="309"/>
    </row>
    <row r="578" spans="3:31" x14ac:dyDescent="0.2">
      <c r="F578" s="490" t="s">
        <v>1242</v>
      </c>
      <c r="G578" s="490"/>
      <c r="H578" s="490"/>
      <c r="I578" s="490"/>
      <c r="J578" s="490"/>
      <c r="K578" s="490"/>
      <c r="L578" s="490"/>
      <c r="M578" s="490"/>
      <c r="N578" s="490"/>
      <c r="O578" s="490"/>
      <c r="P578" s="490"/>
      <c r="Q578" s="490"/>
      <c r="R578" s="490"/>
      <c r="S578" s="490"/>
      <c r="T578" s="490"/>
      <c r="U578" s="490"/>
      <c r="V578" s="490"/>
      <c r="W578" s="490"/>
      <c r="X578" s="490"/>
      <c r="Y578" s="490"/>
      <c r="Z578" s="490"/>
      <c r="AA578" s="490"/>
      <c r="AB578" s="490"/>
      <c r="AC578" s="309"/>
      <c r="AD578" s="309"/>
    </row>
    <row r="579" spans="3:31" x14ac:dyDescent="0.2">
      <c r="F579" s="490" t="s">
        <v>1334</v>
      </c>
      <c r="G579" s="490"/>
      <c r="H579" s="490"/>
      <c r="I579" s="490"/>
      <c r="J579" s="490"/>
      <c r="K579" s="490"/>
      <c r="L579" s="490"/>
      <c r="M579" s="490"/>
      <c r="N579" s="490"/>
      <c r="O579" s="490"/>
      <c r="P579" s="490"/>
      <c r="Q579" s="490"/>
      <c r="R579" s="490"/>
      <c r="S579" s="490"/>
      <c r="T579" s="490"/>
      <c r="U579" s="490"/>
      <c r="V579" s="490"/>
      <c r="W579" s="490"/>
      <c r="X579" s="490"/>
      <c r="Y579" s="490"/>
      <c r="Z579" s="490"/>
      <c r="AA579" s="490"/>
      <c r="AB579" s="490"/>
      <c r="AC579" s="490"/>
      <c r="AD579" s="490"/>
      <c r="AE579" s="490"/>
    </row>
    <row r="580" spans="3:31" ht="15" customHeight="1" x14ac:dyDescent="0.2">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9"/>
      <c r="AD580" s="309"/>
    </row>
    <row r="581" spans="3:31" ht="30" customHeight="1" x14ac:dyDescent="0.2">
      <c r="C581" s="151"/>
      <c r="D581" s="161"/>
      <c r="E581" s="161"/>
      <c r="F581" s="486" t="s">
        <v>1106</v>
      </c>
      <c r="G581" s="486"/>
      <c r="H581" s="486"/>
      <c r="I581" s="486"/>
      <c r="J581" s="486"/>
      <c r="K581" s="486"/>
      <c r="L581" s="486"/>
      <c r="M581" s="486"/>
      <c r="N581" s="486"/>
      <c r="O581" s="486"/>
      <c r="P581" s="486"/>
      <c r="Q581" s="486"/>
      <c r="R581" s="486"/>
      <c r="S581" s="486"/>
      <c r="T581" s="486"/>
      <c r="U581" s="486"/>
      <c r="V581" s="486"/>
      <c r="W581" s="486"/>
      <c r="X581" s="486"/>
      <c r="Y581" s="486"/>
      <c r="Z581" s="486"/>
      <c r="AA581" s="486"/>
      <c r="AB581" s="486"/>
      <c r="AC581" s="486"/>
      <c r="AD581" s="486"/>
    </row>
    <row r="582" spans="3:31" ht="30" customHeight="1" x14ac:dyDescent="0.2">
      <c r="C582" s="151"/>
      <c r="D582" s="161"/>
      <c r="E582" s="161"/>
      <c r="F582" s="486" t="s">
        <v>690</v>
      </c>
      <c r="G582" s="486"/>
      <c r="H582" s="486"/>
      <c r="I582" s="486"/>
      <c r="J582" s="486"/>
      <c r="K582" s="486"/>
      <c r="L582" s="486"/>
      <c r="M582" s="486"/>
      <c r="N582" s="486"/>
      <c r="O582" s="486"/>
      <c r="P582" s="486"/>
      <c r="Q582" s="486"/>
      <c r="R582" s="486"/>
      <c r="S582" s="486"/>
      <c r="T582" s="486"/>
      <c r="U582" s="486"/>
      <c r="V582" s="486"/>
      <c r="W582" s="486"/>
      <c r="X582" s="486"/>
      <c r="Y582" s="486"/>
      <c r="Z582" s="486"/>
      <c r="AA582" s="486"/>
      <c r="AB582" s="486"/>
      <c r="AC582" s="486"/>
      <c r="AD582" s="486"/>
    </row>
    <row r="583" spans="3:31" ht="30" customHeight="1" x14ac:dyDescent="0.2">
      <c r="C583" s="151"/>
      <c r="D583" s="161"/>
      <c r="E583" s="161"/>
      <c r="F583" s="433"/>
      <c r="G583" s="433"/>
      <c r="H583" s="433"/>
      <c r="I583" s="433"/>
      <c r="J583" s="433"/>
      <c r="K583" s="433"/>
      <c r="L583" s="433"/>
      <c r="M583" s="433"/>
      <c r="N583" s="433"/>
      <c r="O583" s="433"/>
      <c r="P583" s="433"/>
      <c r="Q583" s="433"/>
      <c r="R583" s="433"/>
      <c r="S583" s="433"/>
      <c r="T583" s="433"/>
      <c r="U583" s="433"/>
      <c r="V583" s="433"/>
      <c r="W583" s="433"/>
      <c r="X583" s="433"/>
      <c r="Y583" s="433"/>
      <c r="Z583" s="433"/>
      <c r="AA583" s="433"/>
      <c r="AB583" s="433"/>
      <c r="AC583" s="433"/>
      <c r="AD583" s="433"/>
    </row>
    <row r="584" spans="3:31" ht="21" x14ac:dyDescent="0.2">
      <c r="C584" s="435" t="s">
        <v>1413</v>
      </c>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c r="AA584" s="435"/>
      <c r="AB584" s="435"/>
      <c r="AC584" s="435"/>
      <c r="AD584" s="435"/>
    </row>
    <row r="585" spans="3:31" ht="15" customHeight="1" x14ac:dyDescent="0.2"/>
    <row r="586" spans="3:31" s="168" customFormat="1" ht="20.100000000000001" customHeight="1" x14ac:dyDescent="0.2">
      <c r="C586" s="169"/>
      <c r="D586" s="168" t="s">
        <v>1414</v>
      </c>
      <c r="H586" s="168" t="s">
        <v>580</v>
      </c>
      <c r="I586" s="487" t="s">
        <v>581</v>
      </c>
      <c r="J586" s="488"/>
      <c r="K586" s="489" t="s">
        <v>1415</v>
      </c>
      <c r="L586" s="489"/>
      <c r="M586" s="489"/>
    </row>
    <row r="587" spans="3:31" ht="5.0999999999999996" customHeight="1" x14ac:dyDescent="0.2"/>
    <row r="588" spans="3:31" ht="15.75" customHeight="1" x14ac:dyDescent="0.2">
      <c r="D588" s="486" t="s">
        <v>600</v>
      </c>
      <c r="E588" s="486"/>
      <c r="F588" s="486"/>
      <c r="G588" s="486"/>
      <c r="H588" s="486"/>
      <c r="I588" s="433"/>
      <c r="J588" s="433"/>
      <c r="K588" s="433"/>
      <c r="L588" s="433"/>
      <c r="M588" s="433"/>
      <c r="N588" s="433"/>
      <c r="O588" s="433"/>
      <c r="P588" s="433"/>
      <c r="Q588" s="433"/>
      <c r="R588" s="433"/>
      <c r="S588" s="433"/>
      <c r="T588" s="433"/>
      <c r="U588" s="433"/>
      <c r="V588" s="433"/>
      <c r="W588" s="433"/>
      <c r="X588" s="433"/>
      <c r="Y588" s="433"/>
      <c r="Z588" s="433"/>
      <c r="AA588" s="433"/>
      <c r="AB588" s="433"/>
      <c r="AC588" s="433"/>
      <c r="AD588" s="433"/>
    </row>
    <row r="589" spans="3:31" ht="15.75" customHeight="1" x14ac:dyDescent="0.2">
      <c r="C589" s="151"/>
      <c r="D589" s="161"/>
      <c r="E589" s="486" t="s">
        <v>1416</v>
      </c>
      <c r="F589" s="486"/>
      <c r="G589" s="486"/>
      <c r="H589" s="486"/>
      <c r="I589" s="486"/>
      <c r="J589" s="486"/>
      <c r="K589" s="486"/>
      <c r="L589" s="486"/>
      <c r="M589" s="486"/>
      <c r="N589" s="486"/>
      <c r="O589" s="486"/>
      <c r="P589" s="486"/>
      <c r="Q589" s="486"/>
      <c r="R589" s="486"/>
      <c r="S589" s="486"/>
      <c r="T589" s="486"/>
      <c r="U589" s="486"/>
      <c r="V589" s="486"/>
      <c r="W589" s="486"/>
      <c r="X589" s="486"/>
      <c r="Y589" s="486"/>
      <c r="Z589" s="486"/>
      <c r="AA589" s="486"/>
      <c r="AB589" s="486"/>
      <c r="AC589" s="433"/>
      <c r="AD589" s="433"/>
    </row>
    <row r="590" spans="3:31" ht="5.0999999999999996" customHeight="1" x14ac:dyDescent="0.2"/>
    <row r="591" spans="3:31" x14ac:dyDescent="0.2">
      <c r="D591" s="486" t="s">
        <v>583</v>
      </c>
      <c r="E591" s="486"/>
      <c r="F591" s="486"/>
      <c r="G591" s="486"/>
      <c r="H591" s="486"/>
    </row>
    <row r="592" spans="3:31" ht="5.0999999999999996" customHeight="1" x14ac:dyDescent="0.2"/>
    <row r="593" spans="3:30" ht="34.5" customHeight="1" x14ac:dyDescent="0.2">
      <c r="E593" s="486" t="s">
        <v>1419</v>
      </c>
      <c r="F593" s="486"/>
      <c r="G593" s="486"/>
      <c r="H593" s="486"/>
      <c r="I593" s="486"/>
      <c r="J593" s="486"/>
      <c r="K593" s="486"/>
      <c r="L593" s="486"/>
      <c r="M593" s="486"/>
      <c r="N593" s="486"/>
      <c r="O593" s="486"/>
      <c r="P593" s="486"/>
      <c r="Q593" s="486"/>
      <c r="R593" s="486"/>
      <c r="S593" s="486"/>
      <c r="T593" s="486"/>
      <c r="U593" s="486"/>
      <c r="V593" s="486"/>
      <c r="W593" s="486"/>
      <c r="X593" s="486"/>
      <c r="Y593" s="486"/>
      <c r="Z593" s="486"/>
      <c r="AA593" s="486"/>
      <c r="AB593" s="486"/>
      <c r="AC593" s="433"/>
      <c r="AD593" s="433"/>
    </row>
    <row r="594" spans="3:30" ht="30" customHeight="1" x14ac:dyDescent="0.2">
      <c r="E594" s="486" t="s">
        <v>1420</v>
      </c>
      <c r="F594" s="486"/>
      <c r="G594" s="486"/>
      <c r="H594" s="486"/>
      <c r="I594" s="486"/>
      <c r="J594" s="486"/>
      <c r="K594" s="486"/>
      <c r="L594" s="486"/>
      <c r="M594" s="486"/>
      <c r="N594" s="486"/>
      <c r="O594" s="486"/>
      <c r="P594" s="486"/>
      <c r="Q594" s="486"/>
      <c r="R594" s="486"/>
      <c r="S594" s="486"/>
      <c r="T594" s="486"/>
      <c r="U594" s="486"/>
      <c r="V594" s="486"/>
      <c r="W594" s="486"/>
      <c r="X594" s="486"/>
      <c r="Y594" s="486"/>
      <c r="Z594" s="486"/>
      <c r="AA594" s="486"/>
      <c r="AB594" s="486"/>
      <c r="AC594" s="433"/>
      <c r="AD594" s="433"/>
    </row>
    <row r="595" spans="3:30" ht="30" customHeight="1" x14ac:dyDescent="0.2"/>
    <row r="596" spans="3:30" ht="21" x14ac:dyDescent="0.2">
      <c r="C596" s="160" t="s">
        <v>1417</v>
      </c>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row>
    <row r="597" spans="3:30" ht="15" customHeight="1" x14ac:dyDescent="0.2"/>
    <row r="598" spans="3:30" s="168" customFormat="1" ht="20.100000000000001" customHeight="1" x14ac:dyDescent="0.2">
      <c r="C598" s="169"/>
      <c r="D598" s="168" t="s">
        <v>1061</v>
      </c>
      <c r="H598" s="168" t="s">
        <v>580</v>
      </c>
      <c r="I598" s="487" t="s">
        <v>581</v>
      </c>
      <c r="J598" s="488"/>
      <c r="K598" s="489" t="s">
        <v>1111</v>
      </c>
      <c r="L598" s="489"/>
      <c r="M598" s="489"/>
    </row>
    <row r="599" spans="3:30" ht="5.0999999999999996" customHeight="1" x14ac:dyDescent="0.2"/>
    <row r="600" spans="3:30" ht="15.75" customHeight="1" x14ac:dyDescent="0.2">
      <c r="D600" s="486" t="s">
        <v>600</v>
      </c>
      <c r="E600" s="486"/>
      <c r="F600" s="486"/>
      <c r="G600" s="486"/>
      <c r="H600" s="486"/>
      <c r="I600" s="157"/>
      <c r="J600" s="157"/>
      <c r="K600" s="157"/>
      <c r="L600" s="157"/>
      <c r="M600" s="157"/>
      <c r="N600" s="157"/>
      <c r="O600" s="157"/>
      <c r="P600" s="157"/>
      <c r="Q600" s="157"/>
      <c r="R600" s="157"/>
      <c r="S600" s="157"/>
      <c r="T600" s="157"/>
      <c r="U600" s="157"/>
      <c r="V600" s="157"/>
      <c r="W600" s="157"/>
      <c r="X600" s="157"/>
      <c r="Y600" s="157"/>
      <c r="Z600" s="157"/>
      <c r="AA600" s="157"/>
      <c r="AB600" s="157"/>
      <c r="AC600" s="157"/>
      <c r="AD600" s="157"/>
    </row>
    <row r="601" spans="3:30" ht="15.75" customHeight="1" x14ac:dyDescent="0.2">
      <c r="C601" s="151"/>
      <c r="D601" s="161"/>
      <c r="E601" s="486" t="s">
        <v>1107</v>
      </c>
      <c r="F601" s="486"/>
      <c r="G601" s="486"/>
      <c r="H601" s="486"/>
      <c r="I601" s="486"/>
      <c r="J601" s="486"/>
      <c r="K601" s="486"/>
      <c r="L601" s="486"/>
      <c r="M601" s="486"/>
      <c r="N601" s="486"/>
      <c r="O601" s="486"/>
      <c r="P601" s="486"/>
      <c r="Q601" s="486"/>
      <c r="R601" s="486"/>
      <c r="S601" s="486"/>
      <c r="T601" s="486"/>
      <c r="U601" s="486"/>
      <c r="V601" s="486"/>
      <c r="W601" s="486"/>
      <c r="X601" s="486"/>
      <c r="Y601" s="486"/>
      <c r="Z601" s="486"/>
      <c r="AA601" s="486"/>
      <c r="AB601" s="486"/>
      <c r="AC601" s="157"/>
      <c r="AD601" s="157"/>
    </row>
    <row r="602" spans="3:30" ht="5.0999999999999996" customHeight="1" x14ac:dyDescent="0.2"/>
    <row r="603" spans="3:30" x14ac:dyDescent="0.2">
      <c r="D603" s="486" t="s">
        <v>583</v>
      </c>
      <c r="E603" s="486"/>
      <c r="F603" s="486"/>
      <c r="G603" s="486"/>
      <c r="H603" s="486"/>
    </row>
    <row r="604" spans="3:30" ht="5.0999999999999996" customHeight="1" x14ac:dyDescent="0.2"/>
    <row r="605" spans="3:30" ht="50.25" customHeight="1" x14ac:dyDescent="0.2">
      <c r="E605" s="486" t="s">
        <v>691</v>
      </c>
      <c r="F605" s="486"/>
      <c r="G605" s="486"/>
      <c r="H605" s="486"/>
      <c r="I605" s="486"/>
      <c r="J605" s="486"/>
      <c r="K605" s="486"/>
      <c r="L605" s="486"/>
      <c r="M605" s="486"/>
      <c r="N605" s="486"/>
      <c r="O605" s="486"/>
      <c r="P605" s="486"/>
      <c r="Q605" s="486"/>
      <c r="R605" s="486"/>
      <c r="S605" s="486"/>
      <c r="T605" s="486"/>
      <c r="U605" s="486"/>
      <c r="V605" s="486"/>
      <c r="W605" s="486"/>
      <c r="X605" s="486"/>
      <c r="Y605" s="486"/>
      <c r="Z605" s="486"/>
      <c r="AA605" s="486"/>
      <c r="AB605" s="486"/>
      <c r="AC605" s="157"/>
      <c r="AD605" s="157"/>
    </row>
    <row r="606" spans="3:30" ht="30" customHeight="1" x14ac:dyDescent="0.2">
      <c r="E606" s="486" t="s">
        <v>1243</v>
      </c>
      <c r="F606" s="486"/>
      <c r="G606" s="486"/>
      <c r="H606" s="486"/>
      <c r="I606" s="486"/>
      <c r="J606" s="486"/>
      <c r="K606" s="486"/>
      <c r="L606" s="486"/>
      <c r="M606" s="486"/>
      <c r="N606" s="486"/>
      <c r="O606" s="486"/>
      <c r="P606" s="486"/>
      <c r="Q606" s="486"/>
      <c r="R606" s="486"/>
      <c r="S606" s="486"/>
      <c r="T606" s="486"/>
      <c r="U606" s="486"/>
      <c r="V606" s="486"/>
      <c r="W606" s="486"/>
      <c r="X606" s="486"/>
      <c r="Y606" s="486"/>
      <c r="Z606" s="486"/>
      <c r="AA606" s="486"/>
      <c r="AB606" s="486"/>
      <c r="AC606" s="157"/>
      <c r="AD606" s="157"/>
    </row>
    <row r="607" spans="3:30" ht="45" customHeight="1" x14ac:dyDescent="0.2">
      <c r="E607" s="486" t="s">
        <v>1112</v>
      </c>
      <c r="F607" s="486"/>
      <c r="G607" s="486"/>
      <c r="H607" s="486"/>
      <c r="I607" s="486"/>
      <c r="J607" s="486"/>
      <c r="K607" s="486"/>
      <c r="L607" s="486"/>
      <c r="M607" s="486"/>
      <c r="N607" s="486"/>
      <c r="O607" s="486"/>
      <c r="P607" s="486"/>
      <c r="Q607" s="486"/>
      <c r="R607" s="486"/>
      <c r="S607" s="486"/>
      <c r="T607" s="486"/>
      <c r="U607" s="486"/>
      <c r="V607" s="486"/>
      <c r="W607" s="486"/>
      <c r="X607" s="486"/>
      <c r="Y607" s="486"/>
      <c r="Z607" s="486"/>
      <c r="AA607" s="486"/>
      <c r="AB607" s="486"/>
      <c r="AC607" s="157"/>
      <c r="AD607" s="157"/>
    </row>
    <row r="608" spans="3:30" ht="21" x14ac:dyDescent="0.2">
      <c r="C608" s="435" t="s">
        <v>1418</v>
      </c>
      <c r="D608" s="435"/>
      <c r="E608" s="435"/>
      <c r="F608" s="435"/>
      <c r="G608" s="435"/>
      <c r="H608" s="435"/>
      <c r="I608" s="435"/>
      <c r="J608" s="435"/>
      <c r="K608" s="435"/>
      <c r="L608" s="435"/>
      <c r="M608" s="435"/>
      <c r="N608" s="435"/>
      <c r="O608" s="435"/>
      <c r="P608" s="435"/>
      <c r="Q608" s="435"/>
      <c r="R608" s="435"/>
      <c r="S608" s="435"/>
      <c r="T608" s="435"/>
      <c r="U608" s="435"/>
      <c r="V608" s="435"/>
      <c r="W608" s="435"/>
      <c r="X608" s="435"/>
      <c r="Y608" s="435"/>
      <c r="Z608" s="435"/>
      <c r="AA608" s="435"/>
      <c r="AB608" s="435"/>
      <c r="AC608" s="435"/>
      <c r="AD608" s="435"/>
    </row>
    <row r="609" spans="3:30" ht="15" customHeight="1" x14ac:dyDescent="0.2"/>
    <row r="610" spans="3:30" s="168" customFormat="1" ht="20.100000000000001" customHeight="1" x14ac:dyDescent="0.2">
      <c r="C610" s="169"/>
      <c r="D610" s="168" t="s">
        <v>1335</v>
      </c>
      <c r="H610" s="168" t="s">
        <v>580</v>
      </c>
      <c r="I610" s="487" t="s">
        <v>581</v>
      </c>
      <c r="J610" s="488"/>
      <c r="K610" s="489" t="s">
        <v>1336</v>
      </c>
      <c r="L610" s="489"/>
      <c r="M610" s="489"/>
    </row>
    <row r="611" spans="3:30" ht="5.0999999999999996" customHeight="1" x14ac:dyDescent="0.2"/>
    <row r="612" spans="3:30" ht="15.75" customHeight="1" x14ac:dyDescent="0.2">
      <c r="D612" s="486" t="s">
        <v>600</v>
      </c>
      <c r="E612" s="486"/>
      <c r="F612" s="486"/>
      <c r="G612" s="486"/>
      <c r="H612" s="486"/>
      <c r="I612" s="433"/>
      <c r="J612" s="433"/>
      <c r="K612" s="433"/>
      <c r="L612" s="433"/>
      <c r="M612" s="433"/>
      <c r="N612" s="433"/>
      <c r="O612" s="433"/>
      <c r="P612" s="433"/>
      <c r="Q612" s="433"/>
      <c r="R612" s="433"/>
      <c r="S612" s="433"/>
      <c r="T612" s="433"/>
      <c r="U612" s="433"/>
      <c r="V612" s="433"/>
      <c r="W612" s="433"/>
      <c r="X612" s="433"/>
      <c r="Y612" s="433"/>
      <c r="Z612" s="433"/>
      <c r="AA612" s="433"/>
      <c r="AB612" s="433"/>
      <c r="AC612" s="433"/>
      <c r="AD612" s="433"/>
    </row>
    <row r="613" spans="3:30" ht="15.75" customHeight="1" x14ac:dyDescent="0.2">
      <c r="C613" s="151"/>
      <c r="D613" s="161"/>
      <c r="E613" s="486" t="s">
        <v>1337</v>
      </c>
      <c r="F613" s="486"/>
      <c r="G613" s="486"/>
      <c r="H613" s="486"/>
      <c r="I613" s="486"/>
      <c r="J613" s="486"/>
      <c r="K613" s="486"/>
      <c r="L613" s="486"/>
      <c r="M613" s="486"/>
      <c r="N613" s="486"/>
      <c r="O613" s="486"/>
      <c r="P613" s="486"/>
      <c r="Q613" s="486"/>
      <c r="R613" s="486"/>
      <c r="S613" s="486"/>
      <c r="T613" s="486"/>
      <c r="U613" s="486"/>
      <c r="V613" s="486"/>
      <c r="W613" s="486"/>
      <c r="X613" s="486"/>
      <c r="Y613" s="486"/>
      <c r="Z613" s="486"/>
      <c r="AA613" s="486"/>
      <c r="AB613" s="486"/>
      <c r="AC613" s="433"/>
      <c r="AD613" s="433"/>
    </row>
    <row r="614" spans="3:30" ht="5.0999999999999996" customHeight="1" x14ac:dyDescent="0.2"/>
    <row r="615" spans="3:30" x14ac:dyDescent="0.2">
      <c r="D615" s="486" t="s">
        <v>583</v>
      </c>
      <c r="E615" s="486"/>
      <c r="F615" s="486"/>
      <c r="G615" s="486"/>
      <c r="H615" s="486"/>
    </row>
    <row r="616" spans="3:30" ht="5.0999999999999996" customHeight="1" x14ac:dyDescent="0.2"/>
    <row r="617" spans="3:30" ht="45" customHeight="1" x14ac:dyDescent="0.2">
      <c r="E617" s="486" t="s">
        <v>1338</v>
      </c>
      <c r="F617" s="486"/>
      <c r="G617" s="486"/>
      <c r="H617" s="486"/>
      <c r="I617" s="486"/>
      <c r="J617" s="486"/>
      <c r="K617" s="486"/>
      <c r="L617" s="486"/>
      <c r="M617" s="486"/>
      <c r="N617" s="486"/>
      <c r="O617" s="486"/>
      <c r="P617" s="486"/>
      <c r="Q617" s="486"/>
      <c r="R617" s="486"/>
      <c r="S617" s="486"/>
      <c r="T617" s="486"/>
      <c r="U617" s="486"/>
      <c r="V617" s="486"/>
      <c r="W617" s="486"/>
      <c r="X617" s="486"/>
      <c r="Y617" s="486"/>
      <c r="Z617" s="486"/>
      <c r="AA617" s="486"/>
      <c r="AB617" s="486"/>
      <c r="AC617" s="433"/>
      <c r="AD617" s="433"/>
    </row>
    <row r="618" spans="3:30" ht="15.75" customHeight="1" x14ac:dyDescent="0.2"/>
  </sheetData>
  <sheetProtection sheet="1"/>
  <mergeCells count="493">
    <mergeCell ref="G575:AA575"/>
    <mergeCell ref="F581:AD581"/>
    <mergeCell ref="F582:AD582"/>
    <mergeCell ref="U539:AB539"/>
    <mergeCell ref="K547:M547"/>
    <mergeCell ref="D520:E520"/>
    <mergeCell ref="F578:AB578"/>
    <mergeCell ref="I598:J598"/>
    <mergeCell ref="K598:M598"/>
    <mergeCell ref="G569:AA569"/>
    <mergeCell ref="G572:AA572"/>
    <mergeCell ref="G573:AA573"/>
    <mergeCell ref="F571:X571"/>
    <mergeCell ref="G574:AA574"/>
    <mergeCell ref="G568:AA568"/>
    <mergeCell ref="F559:I559"/>
    <mergeCell ref="V559:W559"/>
    <mergeCell ref="X559:AD559"/>
    <mergeCell ref="F561:I562"/>
    <mergeCell ref="V561:W561"/>
    <mergeCell ref="X561:AD561"/>
    <mergeCell ref="R556:T562"/>
    <mergeCell ref="V556:W556"/>
    <mergeCell ref="V562:W562"/>
    <mergeCell ref="F524:AD524"/>
    <mergeCell ref="F522:AC522"/>
    <mergeCell ref="F523:AC523"/>
    <mergeCell ref="G567:M567"/>
    <mergeCell ref="D526:U526"/>
    <mergeCell ref="S540:T540"/>
    <mergeCell ref="U538:AB538"/>
    <mergeCell ref="F560:I560"/>
    <mergeCell ref="K560:P560"/>
    <mergeCell ref="V560:W560"/>
    <mergeCell ref="K562:P562"/>
    <mergeCell ref="X557:AD557"/>
    <mergeCell ref="F556:I557"/>
    <mergeCell ref="K557:P557"/>
    <mergeCell ref="V557:W557"/>
    <mergeCell ref="A541:D541"/>
    <mergeCell ref="F554:AD554"/>
    <mergeCell ref="K556:P556"/>
    <mergeCell ref="S542:T542"/>
    <mergeCell ref="F549:AC549"/>
    <mergeCell ref="V563:AD564"/>
    <mergeCell ref="X558:AD558"/>
    <mergeCell ref="D531:E531"/>
    <mergeCell ref="F531:S531"/>
    <mergeCell ref="D532:E532"/>
    <mergeCell ref="G533:T533"/>
    <mergeCell ref="G535:AC535"/>
    <mergeCell ref="A539:D539"/>
    <mergeCell ref="U540:AB540"/>
    <mergeCell ref="A540:D540"/>
    <mergeCell ref="F323:AA323"/>
    <mergeCell ref="F334:AC334"/>
    <mergeCell ref="F342:AD342"/>
    <mergeCell ref="F361:W361"/>
    <mergeCell ref="F390:V390"/>
    <mergeCell ref="F399:AC399"/>
    <mergeCell ref="F445:V445"/>
    <mergeCell ref="G530:AD530"/>
    <mergeCell ref="S538:T538"/>
    <mergeCell ref="S539:T539"/>
    <mergeCell ref="S537:AB537"/>
    <mergeCell ref="E540:F540"/>
    <mergeCell ref="F512:AB512"/>
    <mergeCell ref="G539:H539"/>
    <mergeCell ref="I539:J539"/>
    <mergeCell ref="K539:L539"/>
    <mergeCell ref="K558:P558"/>
    <mergeCell ref="K559:P559"/>
    <mergeCell ref="K561:P561"/>
    <mergeCell ref="I540:J540"/>
    <mergeCell ref="K540:L540"/>
    <mergeCell ref="F550:AC550"/>
    <mergeCell ref="F552:AC552"/>
    <mergeCell ref="F553:AC553"/>
    <mergeCell ref="U542:AB542"/>
    <mergeCell ref="G540:H540"/>
    <mergeCell ref="X560:AD560"/>
    <mergeCell ref="U541:AB541"/>
    <mergeCell ref="S541:T541"/>
    <mergeCell ref="I547:J547"/>
    <mergeCell ref="F356:AC356"/>
    <mergeCell ref="F359:AD359"/>
    <mergeCell ref="F362:AC362"/>
    <mergeCell ref="K403:N403"/>
    <mergeCell ref="F428:AC428"/>
    <mergeCell ref="F426:AC426"/>
    <mergeCell ref="F420:AC420"/>
    <mergeCell ref="B4:AD4"/>
    <mergeCell ref="D7:AD7"/>
    <mergeCell ref="C5:F5"/>
    <mergeCell ref="E37:AD37"/>
    <mergeCell ref="E38:AD38"/>
    <mergeCell ref="F424:AC424"/>
    <mergeCell ref="F425:AC425"/>
    <mergeCell ref="G144:AD144"/>
    <mergeCell ref="G145:AD145"/>
    <mergeCell ref="G262:AD262"/>
    <mergeCell ref="F517:AC517"/>
    <mergeCell ref="D513:K513"/>
    <mergeCell ref="G301:T301"/>
    <mergeCell ref="G302:AC302"/>
    <mergeCell ref="G303:AC303"/>
    <mergeCell ref="D509:E509"/>
    <mergeCell ref="D499:E499"/>
    <mergeCell ref="F367:AC367"/>
    <mergeCell ref="F351:AD351"/>
    <mergeCell ref="F350:AB350"/>
    <mergeCell ref="D501:E501"/>
    <mergeCell ref="F501:AC501"/>
    <mergeCell ref="F503:AD503"/>
    <mergeCell ref="F378:AD378"/>
    <mergeCell ref="F385:AD385"/>
    <mergeCell ref="F387:X387"/>
    <mergeCell ref="F379:AD379"/>
    <mergeCell ref="K490:N490"/>
    <mergeCell ref="F391:AC391"/>
    <mergeCell ref="F395:AB395"/>
    <mergeCell ref="F396:AB396"/>
    <mergeCell ref="D52:AD52"/>
    <mergeCell ref="D97:H97"/>
    <mergeCell ref="D99:E99"/>
    <mergeCell ref="F99:AD99"/>
    <mergeCell ref="E539:F539"/>
    <mergeCell ref="D529:E529"/>
    <mergeCell ref="E537:L537"/>
    <mergeCell ref="D300:E300"/>
    <mergeCell ref="G115:AB115"/>
    <mergeCell ref="F507:AD507"/>
    <mergeCell ref="D101:E101"/>
    <mergeCell ref="F101:AD101"/>
    <mergeCell ref="G123:M123"/>
    <mergeCell ref="G124:S124"/>
    <mergeCell ref="D102:E102"/>
    <mergeCell ref="F102:AD102"/>
    <mergeCell ref="D103:F103"/>
    <mergeCell ref="F107:AF107"/>
    <mergeCell ref="D57:E57"/>
    <mergeCell ref="F57:AD57"/>
    <mergeCell ref="C73:AD73"/>
    <mergeCell ref="D84:E84"/>
    <mergeCell ref="G119:X119"/>
    <mergeCell ref="F121:R121"/>
    <mergeCell ref="D90:E90"/>
    <mergeCell ref="F90:AD90"/>
    <mergeCell ref="D88:E88"/>
    <mergeCell ref="C91:AD91"/>
    <mergeCell ref="G153:AB153"/>
    <mergeCell ref="G162:AD162"/>
    <mergeCell ref="G261:AD261"/>
    <mergeCell ref="F339:AB339"/>
    <mergeCell ref="F340:AB340"/>
    <mergeCell ref="F327:AB327"/>
    <mergeCell ref="F330:AD330"/>
    <mergeCell ref="F338:AB338"/>
    <mergeCell ref="F322:AB322"/>
    <mergeCell ref="F275:S275"/>
    <mergeCell ref="G178:V178"/>
    <mergeCell ref="D149:E149"/>
    <mergeCell ref="G154:AC154"/>
    <mergeCell ref="D319:E319"/>
    <mergeCell ref="D321:E321"/>
    <mergeCell ref="D325:E325"/>
    <mergeCell ref="D327:E327"/>
    <mergeCell ref="D336:E336"/>
    <mergeCell ref="D312:H312"/>
    <mergeCell ref="D114:E114"/>
    <mergeCell ref="X556:AD556"/>
    <mergeCell ref="F558:I558"/>
    <mergeCell ref="V558:W558"/>
    <mergeCell ref="X562:AD562"/>
    <mergeCell ref="D364:E364"/>
    <mergeCell ref="F408:AD408"/>
    <mergeCell ref="D549:E549"/>
    <mergeCell ref="D393:E393"/>
    <mergeCell ref="G241:AD241"/>
    <mergeCell ref="G246:AD246"/>
    <mergeCell ref="G247:AD248"/>
    <mergeCell ref="G250:AD250"/>
    <mergeCell ref="D260:E260"/>
    <mergeCell ref="G260:AD260"/>
    <mergeCell ref="D376:E376"/>
    <mergeCell ref="D378:E378"/>
    <mergeCell ref="D383:E383"/>
    <mergeCell ref="D385:E385"/>
    <mergeCell ref="D348:E348"/>
    <mergeCell ref="D350:E350"/>
    <mergeCell ref="D354:E354"/>
    <mergeCell ref="D356:E356"/>
    <mergeCell ref="F417:AD417"/>
    <mergeCell ref="F418:AD418"/>
    <mergeCell ref="D121:E121"/>
    <mergeCell ref="D142:E142"/>
    <mergeCell ref="G179:AD179"/>
    <mergeCell ref="G143:Q143"/>
    <mergeCell ref="G140:AE141"/>
    <mergeCell ref="G240:AD240"/>
    <mergeCell ref="G147:S147"/>
    <mergeCell ref="G151:R151"/>
    <mergeCell ref="C50:AD50"/>
    <mergeCell ref="K74:M74"/>
    <mergeCell ref="D76:AD76"/>
    <mergeCell ref="E77:AD77"/>
    <mergeCell ref="D79:H79"/>
    <mergeCell ref="D81:E81"/>
    <mergeCell ref="F81:AD81"/>
    <mergeCell ref="E53:AD53"/>
    <mergeCell ref="D58:E58"/>
    <mergeCell ref="F58:AD58"/>
    <mergeCell ref="E95:AD95"/>
    <mergeCell ref="F84:AD84"/>
    <mergeCell ref="F88:AD88"/>
    <mergeCell ref="D94:AD94"/>
    <mergeCell ref="D128:F128"/>
    <mergeCell ref="D156:F156"/>
    <mergeCell ref="C27:H27"/>
    <mergeCell ref="D44:AD44"/>
    <mergeCell ref="D45:AD45"/>
    <mergeCell ref="D46:AD46"/>
    <mergeCell ref="D48:AD48"/>
    <mergeCell ref="E40:AD40"/>
    <mergeCell ref="E41:AD41"/>
    <mergeCell ref="E42:AD42"/>
    <mergeCell ref="D29:AD29"/>
    <mergeCell ref="C31:H31"/>
    <mergeCell ref="E43:AD43"/>
    <mergeCell ref="D33:AD33"/>
    <mergeCell ref="D34:AD34"/>
    <mergeCell ref="D35:AC35"/>
    <mergeCell ref="D36:AD36"/>
    <mergeCell ref="X2:AC2"/>
    <mergeCell ref="Q2:V2"/>
    <mergeCell ref="J2:O2"/>
    <mergeCell ref="C2:H2"/>
    <mergeCell ref="D21:AD21"/>
    <mergeCell ref="D22:AD22"/>
    <mergeCell ref="D23:AD23"/>
    <mergeCell ref="M70:P70"/>
    <mergeCell ref="G60:W60"/>
    <mergeCell ref="G62:W62"/>
    <mergeCell ref="G64:W64"/>
    <mergeCell ref="G66:W66"/>
    <mergeCell ref="K68:N68"/>
    <mergeCell ref="P68:S68"/>
    <mergeCell ref="E39:AC39"/>
    <mergeCell ref="C9:H9"/>
    <mergeCell ref="D11:AD11"/>
    <mergeCell ref="D55:H55"/>
    <mergeCell ref="D13:AD13"/>
    <mergeCell ref="D15:AD15"/>
    <mergeCell ref="D17:AD17"/>
    <mergeCell ref="C19:H19"/>
    <mergeCell ref="D24:AD24"/>
    <mergeCell ref="D25:AD25"/>
    <mergeCell ref="D109:E109"/>
    <mergeCell ref="F109:AD109"/>
    <mergeCell ref="D110:E110"/>
    <mergeCell ref="D132:E132"/>
    <mergeCell ref="F132:AD132"/>
    <mergeCell ref="D155:E155"/>
    <mergeCell ref="F155:AD155"/>
    <mergeCell ref="G152:R152"/>
    <mergeCell ref="D233:F233"/>
    <mergeCell ref="G224:AD224"/>
    <mergeCell ref="G228:AD228"/>
    <mergeCell ref="K209:M209"/>
    <mergeCell ref="D187:E187"/>
    <mergeCell ref="F187:AD187"/>
    <mergeCell ref="D211:E211"/>
    <mergeCell ref="F211:AD211"/>
    <mergeCell ref="G221:T221"/>
    <mergeCell ref="G229:AC229"/>
    <mergeCell ref="G230:AC230"/>
    <mergeCell ref="G225:T225"/>
    <mergeCell ref="D207:F207"/>
    <mergeCell ref="I209:J209"/>
    <mergeCell ref="D216:E216"/>
    <mergeCell ref="G223:AD223"/>
    <mergeCell ref="K105:M105"/>
    <mergeCell ref="I105:J105"/>
    <mergeCell ref="I130:J130"/>
    <mergeCell ref="K130:M130"/>
    <mergeCell ref="I158:J158"/>
    <mergeCell ref="K158:M158"/>
    <mergeCell ref="I184:J184"/>
    <mergeCell ref="D161:E161"/>
    <mergeCell ref="F161:AD161"/>
    <mergeCell ref="D138:E138"/>
    <mergeCell ref="D182:F182"/>
    <mergeCell ref="D162:E162"/>
    <mergeCell ref="D168:E168"/>
    <mergeCell ref="D175:E175"/>
    <mergeCell ref="G125:AD125"/>
    <mergeCell ref="G126:AD126"/>
    <mergeCell ref="G110:AE110"/>
    <mergeCell ref="G111:AE111"/>
    <mergeCell ref="G134:AE134"/>
    <mergeCell ref="G136:V136"/>
    <mergeCell ref="G139:AE139"/>
    <mergeCell ref="G117:AD117"/>
    <mergeCell ref="G116:AD116"/>
    <mergeCell ref="G118:AD118"/>
    <mergeCell ref="D201:E201"/>
    <mergeCell ref="D194:E194"/>
    <mergeCell ref="F457:AC457"/>
    <mergeCell ref="F453:AC453"/>
    <mergeCell ref="F455:AC455"/>
    <mergeCell ref="F450:AC450"/>
    <mergeCell ref="F451:AC451"/>
    <mergeCell ref="F446:AC446"/>
    <mergeCell ref="D415:E415"/>
    <mergeCell ref="D250:E250"/>
    <mergeCell ref="O430:S430"/>
    <mergeCell ref="D227:E227"/>
    <mergeCell ref="G252:AC252"/>
    <mergeCell ref="D422:E422"/>
    <mergeCell ref="D243:E243"/>
    <mergeCell ref="G251:T251"/>
    <mergeCell ref="D406:E406"/>
    <mergeCell ref="D408:E408"/>
    <mergeCell ref="G231:AC231"/>
    <mergeCell ref="K235:M235"/>
    <mergeCell ref="F259:AD259"/>
    <mergeCell ref="D289:E289"/>
    <mergeCell ref="D286:E286"/>
    <mergeCell ref="D238:E238"/>
    <mergeCell ref="D436:E436"/>
    <mergeCell ref="G273:AD273"/>
    <mergeCell ref="G276:AD276"/>
    <mergeCell ref="G277:AD277"/>
    <mergeCell ref="G278:V278"/>
    <mergeCell ref="G279:AD279"/>
    <mergeCell ref="G287:AD287"/>
    <mergeCell ref="G289:AD289"/>
    <mergeCell ref="F434:AD434"/>
    <mergeCell ref="F436:AD436"/>
    <mergeCell ref="D293:E293"/>
    <mergeCell ref="G298:T298"/>
    <mergeCell ref="G294:AD294"/>
    <mergeCell ref="F358:AD358"/>
    <mergeCell ref="D299:E299"/>
    <mergeCell ref="F299:S299"/>
    <mergeCell ref="F321:AB321"/>
    <mergeCell ref="F397:AB397"/>
    <mergeCell ref="F388:AD388"/>
    <mergeCell ref="F406:Q406"/>
    <mergeCell ref="F419:AC419"/>
    <mergeCell ref="O372:S372"/>
    <mergeCell ref="F415:AC415"/>
    <mergeCell ref="O344:S344"/>
    <mergeCell ref="K184:M184"/>
    <mergeCell ref="O401:S401"/>
    <mergeCell ref="D255:F255"/>
    <mergeCell ref="D259:E259"/>
    <mergeCell ref="D249:E249"/>
    <mergeCell ref="D220:E220"/>
    <mergeCell ref="F465:AC465"/>
    <mergeCell ref="G300:AD300"/>
    <mergeCell ref="D463:E463"/>
    <mergeCell ref="D269:E269"/>
    <mergeCell ref="D465:E465"/>
    <mergeCell ref="G274:T274"/>
    <mergeCell ref="D275:E275"/>
    <mergeCell ref="G290:AD290"/>
    <mergeCell ref="G291:AD291"/>
    <mergeCell ref="G295:AD295"/>
    <mergeCell ref="G296:AD296"/>
    <mergeCell ref="G222:AD222"/>
    <mergeCell ref="G191:AD191"/>
    <mergeCell ref="G192:AD192"/>
    <mergeCell ref="G195:AD195"/>
    <mergeCell ref="O459:S459"/>
    <mergeCell ref="D448:E448"/>
    <mergeCell ref="F266:AD266"/>
    <mergeCell ref="I515:J515"/>
    <mergeCell ref="I490:J490"/>
    <mergeCell ref="I403:J403"/>
    <mergeCell ref="F480:AD480"/>
    <mergeCell ref="F484:AD484"/>
    <mergeCell ref="F479:AD479"/>
    <mergeCell ref="F477:AD477"/>
    <mergeCell ref="F466:AC466"/>
    <mergeCell ref="F495:AC495"/>
    <mergeCell ref="F476:AD476"/>
    <mergeCell ref="F468:AD468"/>
    <mergeCell ref="F474:AC474"/>
    <mergeCell ref="F437:AD437"/>
    <mergeCell ref="F440:AD440"/>
    <mergeCell ref="F442:AD442"/>
    <mergeCell ref="F506:AD506"/>
    <mergeCell ref="F504:AD504"/>
    <mergeCell ref="F409:AD409"/>
    <mergeCell ref="F511:AD511"/>
    <mergeCell ref="F448:AC448"/>
    <mergeCell ref="F444:AD444"/>
    <mergeCell ref="F443:AD443"/>
    <mergeCell ref="K515:N515"/>
    <mergeCell ref="D482:E482"/>
    <mergeCell ref="D472:E472"/>
    <mergeCell ref="K317:N317"/>
    <mergeCell ref="K374:N374"/>
    <mergeCell ref="K346:N346"/>
    <mergeCell ref="D474:E474"/>
    <mergeCell ref="G460:AC460"/>
    <mergeCell ref="D413:E413"/>
    <mergeCell ref="D492:E492"/>
    <mergeCell ref="I432:J432"/>
    <mergeCell ref="K432:M432"/>
    <mergeCell ref="I461:J461"/>
    <mergeCell ref="K461:M461"/>
    <mergeCell ref="F368:AC368"/>
    <mergeCell ref="F370:AD370"/>
    <mergeCell ref="I374:J374"/>
    <mergeCell ref="I317:J317"/>
    <mergeCell ref="F366:AE366"/>
    <mergeCell ref="O488:S488"/>
    <mergeCell ref="F485:AB485"/>
    <mergeCell ref="F486:AB486"/>
    <mergeCell ref="D440:E440"/>
    <mergeCell ref="D442:E442"/>
    <mergeCell ref="D434:E434"/>
    <mergeCell ref="D494:E494"/>
    <mergeCell ref="F494:AC494"/>
    <mergeCell ref="I257:J257"/>
    <mergeCell ref="K257:M257"/>
    <mergeCell ref="I283:J283"/>
    <mergeCell ref="K283:M283"/>
    <mergeCell ref="I346:J346"/>
    <mergeCell ref="G146:AD146"/>
    <mergeCell ref="G150:AD150"/>
    <mergeCell ref="G163:AD163"/>
    <mergeCell ref="G164:AD164"/>
    <mergeCell ref="G165:AD165"/>
    <mergeCell ref="G166:AD166"/>
    <mergeCell ref="G169:AD169"/>
    <mergeCell ref="G170:AD170"/>
    <mergeCell ref="G172:AD172"/>
    <mergeCell ref="G173:AD173"/>
    <mergeCell ref="G171:AD171"/>
    <mergeCell ref="G176:AD176"/>
    <mergeCell ref="G177:AD177"/>
    <mergeCell ref="D188:E188"/>
    <mergeCell ref="G188:AD188"/>
    <mergeCell ref="G189:AD189"/>
    <mergeCell ref="G190:AD190"/>
    <mergeCell ref="G196:AD196"/>
    <mergeCell ref="G197:AD197"/>
    <mergeCell ref="G198:AD198"/>
    <mergeCell ref="G199:AD199"/>
    <mergeCell ref="G202:AD202"/>
    <mergeCell ref="G203:AD203"/>
    <mergeCell ref="G204:V204"/>
    <mergeCell ref="G205:AD205"/>
    <mergeCell ref="G212:AE212"/>
    <mergeCell ref="G214:AE214"/>
    <mergeCell ref="G216:AE216"/>
    <mergeCell ref="G217:AE217"/>
    <mergeCell ref="G218:AE218"/>
    <mergeCell ref="G263:AD263"/>
    <mergeCell ref="G264:AD264"/>
    <mergeCell ref="G270:AD270"/>
    <mergeCell ref="G271:AD271"/>
    <mergeCell ref="G272:AD272"/>
    <mergeCell ref="F267:AD267"/>
    <mergeCell ref="G244:T244"/>
    <mergeCell ref="F238:AD238"/>
    <mergeCell ref="G245:AD245"/>
    <mergeCell ref="G239:AD239"/>
    <mergeCell ref="G253:AC253"/>
    <mergeCell ref="I235:J235"/>
    <mergeCell ref="F579:AE579"/>
    <mergeCell ref="I610:J610"/>
    <mergeCell ref="K610:M610"/>
    <mergeCell ref="D612:H612"/>
    <mergeCell ref="D603:H603"/>
    <mergeCell ref="E605:AB605"/>
    <mergeCell ref="E606:AB606"/>
    <mergeCell ref="E601:AB601"/>
    <mergeCell ref="E607:AB607"/>
    <mergeCell ref="D600:H600"/>
    <mergeCell ref="E613:AB613"/>
    <mergeCell ref="D615:H615"/>
    <mergeCell ref="E617:AB617"/>
    <mergeCell ref="I586:J586"/>
    <mergeCell ref="K586:M586"/>
    <mergeCell ref="D588:H588"/>
    <mergeCell ref="E589:AB589"/>
    <mergeCell ref="D591:H591"/>
    <mergeCell ref="E593:AB593"/>
    <mergeCell ref="E594:AB594"/>
  </mergeCells>
  <phoneticPr fontId="12" type="noConversion"/>
  <hyperlinks>
    <hyperlink ref="K74:M74" location="Cadastro!A1" display="Cadastro" xr:uid="{00000000-0004-0000-0000-000000000000}"/>
    <hyperlink ref="K547:M547" location="'CH Equipe'!A1" display="CH Equipe" xr:uid="{00000000-0004-0000-0000-000001000000}"/>
    <hyperlink ref="K598:M598" location="AAE!A1" display="AAE" xr:uid="{00000000-0004-0000-0000-000002000000}"/>
    <hyperlink ref="K105:M105" location="GESTANTE!A1" display="Gestante" xr:uid="{00000000-0004-0000-0000-000003000000}"/>
    <hyperlink ref="K130:M130" location="CRIANÇA!A1" display="Criança" xr:uid="{00000000-0004-0000-0000-000004000000}"/>
    <hyperlink ref="K158:M158" location="DIABÉTICO!A1" display="Diabéticos" xr:uid="{00000000-0004-0000-0000-000005000000}"/>
    <hyperlink ref="K184:M184" location="HIPERTENSO!A1" display="Hipertensos" xr:uid="{00000000-0004-0000-0000-000006000000}"/>
    <hyperlink ref="K209:M209" location="IDOSO!A1" display="Idosos" xr:uid="{00000000-0004-0000-0000-000007000000}"/>
    <hyperlink ref="K235:M235" location="MULHER!A1" display="Mulher" xr:uid="{00000000-0004-0000-0000-000008000000}"/>
    <hyperlink ref="K257:M257" location="'S. MENTAL'!A1" display="S.Mental" xr:uid="{00000000-0004-0000-0000-000009000000}"/>
    <hyperlink ref="K283:M283" location="PREVENÇÃO!A1" display="Prevenção" xr:uid="{00000000-0004-0000-0000-00000A000000}"/>
    <hyperlink ref="K346:M346" location="CRIANÇA!A24" display="Criança Programação" xr:uid="{00000000-0004-0000-0000-00000B000000}"/>
    <hyperlink ref="K374:M374" location="DIABÉTICO!A27" display="Diabético Programação" xr:uid="{00000000-0004-0000-0000-00000C000000}"/>
    <hyperlink ref="K403:M403" location="HIPERTENSO!A27" display="Hipertenso Programação" xr:uid="{00000000-0004-0000-0000-00000D000000}"/>
    <hyperlink ref="K432:M432" location="IDOSO!A24" display="Idoso Programação" xr:uid="{00000000-0004-0000-0000-00000E000000}"/>
    <hyperlink ref="K461:M461" location="MULHER!A24" display="Mulher Programação" xr:uid="{00000000-0004-0000-0000-00000F000000}"/>
    <hyperlink ref="K490:M490" location="'S. MENTAL'!A22" display="S. Mental Programação" xr:uid="{00000000-0004-0000-0000-000010000000}"/>
    <hyperlink ref="K515:M515" location="PREVENÇÃO!A60" display="Prevenção Programação" xr:uid="{00000000-0004-0000-0000-000011000000}"/>
    <hyperlink ref="K317:M317" location="GESTANTE!A21" display="Gestante Programação" xr:uid="{00000000-0004-0000-0000-000012000000}"/>
    <hyperlink ref="K610:M610" location="Ap.Diag.!A1" display="Ap.Diag." xr:uid="{00000000-0004-0000-0000-000013000000}"/>
    <hyperlink ref="K586:M586" location="Agenda!A1" display="Agenda" xr:uid="{00000000-0004-0000-0000-000014000000}"/>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election activeCell="E20" sqref="E20"/>
    </sheetView>
  </sheetViews>
  <sheetFormatPr defaultColWidth="8.625" defaultRowHeight="14.25" x14ac:dyDescent="0.2"/>
  <sheetData>
    <row r="1" spans="1:8" x14ac:dyDescent="0.2">
      <c r="A1" t="s">
        <v>95</v>
      </c>
      <c r="B1" t="s">
        <v>350</v>
      </c>
      <c r="C1" t="s">
        <v>351</v>
      </c>
      <c r="D1" t="s">
        <v>352</v>
      </c>
      <c r="E1" t="s">
        <v>353</v>
      </c>
      <c r="F1" t="s">
        <v>354</v>
      </c>
      <c r="G1" t="s">
        <v>355</v>
      </c>
      <c r="H1" t="s">
        <v>356</v>
      </c>
    </row>
    <row r="2" spans="1:8" x14ac:dyDescent="0.2">
      <c r="A2">
        <v>1</v>
      </c>
      <c r="B2">
        <v>378694</v>
      </c>
      <c r="C2">
        <v>5234</v>
      </c>
      <c r="D2">
        <v>5263</v>
      </c>
      <c r="E2">
        <v>5639</v>
      </c>
      <c r="F2">
        <v>5490</v>
      </c>
      <c r="G2">
        <v>21626</v>
      </c>
      <c r="H2">
        <v>6038</v>
      </c>
    </row>
    <row r="3" spans="1:8" x14ac:dyDescent="0.2">
      <c r="A3">
        <v>2</v>
      </c>
      <c r="B3">
        <v>378171</v>
      </c>
      <c r="C3">
        <v>4542</v>
      </c>
      <c r="D3">
        <v>4254</v>
      </c>
      <c r="E3">
        <v>4339</v>
      </c>
      <c r="F3">
        <v>4292</v>
      </c>
      <c r="G3">
        <v>17427</v>
      </c>
      <c r="H3">
        <v>6014</v>
      </c>
    </row>
    <row r="4" spans="1:8" x14ac:dyDescent="0.2">
      <c r="A4">
        <v>3</v>
      </c>
      <c r="B4">
        <v>375199</v>
      </c>
      <c r="C4">
        <v>4919</v>
      </c>
      <c r="D4">
        <v>4848</v>
      </c>
      <c r="E4">
        <v>5075</v>
      </c>
      <c r="F4">
        <v>5154</v>
      </c>
      <c r="G4">
        <v>19996</v>
      </c>
      <c r="H4">
        <v>6046</v>
      </c>
    </row>
    <row r="5" spans="1:8" x14ac:dyDescent="0.2">
      <c r="A5">
        <v>4</v>
      </c>
      <c r="B5">
        <v>293090</v>
      </c>
      <c r="C5">
        <v>3507</v>
      </c>
      <c r="D5">
        <v>3413</v>
      </c>
      <c r="E5">
        <v>3324</v>
      </c>
      <c r="F5">
        <v>3335</v>
      </c>
      <c r="G5">
        <v>13579</v>
      </c>
      <c r="H5">
        <v>4693</v>
      </c>
    </row>
    <row r="6" spans="1:8" x14ac:dyDescent="0.2">
      <c r="A6">
        <v>5</v>
      </c>
      <c r="B6">
        <v>563513</v>
      </c>
      <c r="C6">
        <v>8568</v>
      </c>
      <c r="D6">
        <v>8567</v>
      </c>
      <c r="E6">
        <v>9058</v>
      </c>
      <c r="F6">
        <v>8736</v>
      </c>
      <c r="G6">
        <v>34929</v>
      </c>
      <c r="H6">
        <v>9140</v>
      </c>
    </row>
    <row r="7" spans="1:8" x14ac:dyDescent="0.2">
      <c r="A7">
        <v>6</v>
      </c>
      <c r="B7">
        <v>563141</v>
      </c>
      <c r="C7">
        <v>9416</v>
      </c>
      <c r="D7">
        <v>8201</v>
      </c>
      <c r="E7">
        <v>8362</v>
      </c>
      <c r="F7">
        <v>8189</v>
      </c>
      <c r="G7">
        <v>34168</v>
      </c>
      <c r="H7">
        <v>9337</v>
      </c>
    </row>
    <row r="8" spans="1:8" x14ac:dyDescent="0.2">
      <c r="A8" t="s">
        <v>357</v>
      </c>
      <c r="B8">
        <v>2551808</v>
      </c>
      <c r="C8">
        <v>36186</v>
      </c>
      <c r="D8">
        <v>34546</v>
      </c>
      <c r="E8">
        <v>35797</v>
      </c>
      <c r="F8">
        <v>35196</v>
      </c>
      <c r="G8">
        <v>141725</v>
      </c>
      <c r="H8">
        <v>41268</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EG121"/>
  <sheetViews>
    <sheetView topLeftCell="CC1" workbookViewId="0">
      <pane ySplit="1" topLeftCell="A2" activePane="bottomLeft" state="frozen"/>
      <selection pane="bottomLeft" activeCell="CG2" sqref="CG2"/>
    </sheetView>
  </sheetViews>
  <sheetFormatPr defaultColWidth="8.625" defaultRowHeight="14.25" x14ac:dyDescent="0.2"/>
  <cols>
    <col min="1" max="1" width="36.625" bestFit="1" customWidth="1"/>
    <col min="2" max="2" width="10.125" bestFit="1" customWidth="1"/>
    <col min="3" max="3" width="8.125" bestFit="1" customWidth="1"/>
    <col min="4" max="4" width="6.875" bestFit="1" customWidth="1"/>
    <col min="5" max="13" width="7" bestFit="1" customWidth="1"/>
    <col min="14" max="28" width="8" bestFit="1" customWidth="1"/>
    <col min="29" max="43" width="11.125" bestFit="1" customWidth="1"/>
    <col min="44" max="44" width="13.125" bestFit="1" customWidth="1"/>
    <col min="45" max="45" width="9.625" bestFit="1" customWidth="1"/>
    <col min="46" max="46" width="9.125" bestFit="1" customWidth="1"/>
    <col min="47" max="55" width="8.125" bestFit="1" customWidth="1"/>
    <col min="56" max="70" width="9.125" bestFit="1" customWidth="1"/>
    <col min="71" max="85" width="12.125" bestFit="1" customWidth="1"/>
    <col min="86" max="86" width="13.125" bestFit="1" customWidth="1"/>
    <col min="87" max="89" width="12.125" bestFit="1" customWidth="1"/>
    <col min="90" max="90" width="8.375" bestFit="1" customWidth="1"/>
    <col min="91" max="91" width="7.875" bestFit="1" customWidth="1"/>
    <col min="92" max="100" width="6.625" bestFit="1" customWidth="1"/>
    <col min="101" max="115" width="7.625" bestFit="1" customWidth="1"/>
    <col min="116" max="130" width="10.875" bestFit="1" customWidth="1"/>
    <col min="131" max="131" width="11.625" bestFit="1" customWidth="1"/>
    <col min="132" max="134" width="10.625" bestFit="1" customWidth="1"/>
    <col min="135" max="136" width="8.875" bestFit="1" customWidth="1"/>
    <col min="137" max="137" width="10.875" bestFit="1" customWidth="1"/>
  </cols>
  <sheetData>
    <row r="1" spans="1:137" x14ac:dyDescent="0.2">
      <c r="A1" t="s">
        <v>94</v>
      </c>
      <c r="B1" s="1" t="s">
        <v>95</v>
      </c>
      <c r="C1" t="s">
        <v>96</v>
      </c>
      <c r="D1" t="s">
        <v>97</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c r="AQ1" t="s">
        <v>136</v>
      </c>
      <c r="AR1" t="s">
        <v>137</v>
      </c>
      <c r="AS1" s="2" t="s">
        <v>138</v>
      </c>
      <c r="AT1" s="2" t="s">
        <v>139</v>
      </c>
      <c r="AU1" s="2" t="s">
        <v>140</v>
      </c>
      <c r="AV1" s="2" t="s">
        <v>141</v>
      </c>
      <c r="AW1" s="2" t="s">
        <v>142</v>
      </c>
      <c r="AX1" s="2" t="s">
        <v>143</v>
      </c>
      <c r="AY1" s="2" t="s">
        <v>144</v>
      </c>
      <c r="AZ1" s="2" t="s">
        <v>145</v>
      </c>
      <c r="BA1" s="2" t="s">
        <v>146</v>
      </c>
      <c r="BB1" s="2" t="s">
        <v>147</v>
      </c>
      <c r="BC1" s="2" t="s">
        <v>148</v>
      </c>
      <c r="BD1" s="2" t="s">
        <v>149</v>
      </c>
      <c r="BE1" s="2" t="s">
        <v>150</v>
      </c>
      <c r="BF1" s="2" t="s">
        <v>151</v>
      </c>
      <c r="BG1" s="2" t="s">
        <v>152</v>
      </c>
      <c r="BH1" s="2" t="s">
        <v>153</v>
      </c>
      <c r="BI1" s="2" t="s">
        <v>154</v>
      </c>
      <c r="BJ1" s="2" t="s">
        <v>155</v>
      </c>
      <c r="BK1" s="2" t="s">
        <v>156</v>
      </c>
      <c r="BL1" s="2" t="s">
        <v>157</v>
      </c>
      <c r="BM1" s="2" t="s">
        <v>158</v>
      </c>
      <c r="BN1" s="2" t="s">
        <v>159</v>
      </c>
      <c r="BO1" s="2" t="s">
        <v>160</v>
      </c>
      <c r="BP1" s="2" t="s">
        <v>161</v>
      </c>
      <c r="BQ1" s="2" t="s">
        <v>162</v>
      </c>
      <c r="BR1" s="2" t="s">
        <v>163</v>
      </c>
      <c r="BS1" s="2" t="s">
        <v>164</v>
      </c>
      <c r="BT1" s="2" t="s">
        <v>165</v>
      </c>
      <c r="BU1" s="2" t="s">
        <v>166</v>
      </c>
      <c r="BV1" s="2" t="s">
        <v>167</v>
      </c>
      <c r="BW1" s="2" t="s">
        <v>168</v>
      </c>
      <c r="BX1" s="2" t="s">
        <v>169</v>
      </c>
      <c r="BY1" s="2" t="s">
        <v>170</v>
      </c>
      <c r="BZ1" s="2" t="s">
        <v>171</v>
      </c>
      <c r="CA1" s="2" t="s">
        <v>172</v>
      </c>
      <c r="CB1" s="2" t="s">
        <v>173</v>
      </c>
      <c r="CC1" s="2" t="s">
        <v>174</v>
      </c>
      <c r="CD1" s="2" t="s">
        <v>175</v>
      </c>
      <c r="CE1" s="2" t="s">
        <v>176</v>
      </c>
      <c r="CF1" s="2" t="s">
        <v>177</v>
      </c>
      <c r="CG1" s="2" t="s">
        <v>178</v>
      </c>
      <c r="CH1" s="2" t="s">
        <v>179</v>
      </c>
      <c r="CI1" t="s">
        <v>180</v>
      </c>
      <c r="CJ1" t="s">
        <v>181</v>
      </c>
      <c r="CK1" t="s">
        <v>182</v>
      </c>
      <c r="CL1" s="3" t="s">
        <v>183</v>
      </c>
      <c r="CM1" s="3" t="s">
        <v>184</v>
      </c>
      <c r="CN1" s="3" t="s">
        <v>185</v>
      </c>
      <c r="CO1" s="3" t="s">
        <v>186</v>
      </c>
      <c r="CP1" s="3" t="s">
        <v>187</v>
      </c>
      <c r="CQ1" s="3" t="s">
        <v>188</v>
      </c>
      <c r="CR1" s="3" t="s">
        <v>189</v>
      </c>
      <c r="CS1" s="3" t="s">
        <v>190</v>
      </c>
      <c r="CT1" s="3" t="s">
        <v>191</v>
      </c>
      <c r="CU1" s="3" t="s">
        <v>192</v>
      </c>
      <c r="CV1" s="3" t="s">
        <v>193</v>
      </c>
      <c r="CW1" s="3" t="s">
        <v>194</v>
      </c>
      <c r="CX1" s="3" t="s">
        <v>195</v>
      </c>
      <c r="CY1" s="3" t="s">
        <v>196</v>
      </c>
      <c r="CZ1" s="3" t="s">
        <v>197</v>
      </c>
      <c r="DA1" s="3" t="s">
        <v>198</v>
      </c>
      <c r="DB1" s="3" t="s">
        <v>199</v>
      </c>
      <c r="DC1" s="3" t="s">
        <v>200</v>
      </c>
      <c r="DD1" s="3" t="s">
        <v>201</v>
      </c>
      <c r="DE1" s="3" t="s">
        <v>202</v>
      </c>
      <c r="DF1" s="3" t="s">
        <v>203</v>
      </c>
      <c r="DG1" s="3" t="s">
        <v>204</v>
      </c>
      <c r="DH1" s="3" t="s">
        <v>205</v>
      </c>
      <c r="DI1" s="3" t="s">
        <v>206</v>
      </c>
      <c r="DJ1" s="3" t="s">
        <v>207</v>
      </c>
      <c r="DK1" s="3" t="s">
        <v>208</v>
      </c>
      <c r="DL1" s="3" t="s">
        <v>209</v>
      </c>
      <c r="DM1" s="3" t="s">
        <v>210</v>
      </c>
      <c r="DN1" s="3" t="s">
        <v>211</v>
      </c>
      <c r="DO1" s="3" t="s">
        <v>212</v>
      </c>
      <c r="DP1" s="3" t="s">
        <v>213</v>
      </c>
      <c r="DQ1" s="3" t="s">
        <v>214</v>
      </c>
      <c r="DR1" s="3" t="s">
        <v>215</v>
      </c>
      <c r="DS1" s="3" t="s">
        <v>216</v>
      </c>
      <c r="DT1" s="3" t="s">
        <v>217</v>
      </c>
      <c r="DU1" s="3" t="s">
        <v>218</v>
      </c>
      <c r="DV1" s="3" t="s">
        <v>219</v>
      </c>
      <c r="DW1" s="3" t="s">
        <v>220</v>
      </c>
      <c r="DX1" s="3" t="s">
        <v>221</v>
      </c>
      <c r="DY1" s="3" t="s">
        <v>222</v>
      </c>
      <c r="DZ1" s="3" t="s">
        <v>223</v>
      </c>
      <c r="EA1" s="3" t="s">
        <v>224</v>
      </c>
      <c r="EB1" t="s">
        <v>225</v>
      </c>
      <c r="EC1" t="s">
        <v>226</v>
      </c>
      <c r="ED1" t="s">
        <v>227</v>
      </c>
      <c r="EE1" t="s">
        <v>228</v>
      </c>
      <c r="EF1" t="s">
        <v>229</v>
      </c>
      <c r="EG1" t="s">
        <v>230</v>
      </c>
    </row>
    <row r="2" spans="1:137" x14ac:dyDescent="0.2">
      <c r="A2" t="s">
        <v>231</v>
      </c>
      <c r="B2" s="1">
        <v>6</v>
      </c>
      <c r="C2">
        <v>11821</v>
      </c>
      <c r="D2">
        <v>155</v>
      </c>
      <c r="E2">
        <v>143</v>
      </c>
      <c r="F2">
        <v>148</v>
      </c>
      <c r="G2">
        <v>165</v>
      </c>
      <c r="H2">
        <v>177</v>
      </c>
      <c r="I2">
        <v>142</v>
      </c>
      <c r="J2">
        <v>146</v>
      </c>
      <c r="K2">
        <v>148</v>
      </c>
      <c r="L2">
        <v>143</v>
      </c>
      <c r="M2">
        <v>169</v>
      </c>
      <c r="N2">
        <v>200</v>
      </c>
      <c r="O2">
        <v>181</v>
      </c>
      <c r="P2">
        <v>188</v>
      </c>
      <c r="Q2">
        <v>191</v>
      </c>
      <c r="R2">
        <v>203</v>
      </c>
      <c r="S2">
        <v>226</v>
      </c>
      <c r="T2">
        <v>207</v>
      </c>
      <c r="U2">
        <v>219</v>
      </c>
      <c r="V2">
        <v>235</v>
      </c>
      <c r="W2">
        <v>247</v>
      </c>
      <c r="X2">
        <v>237</v>
      </c>
      <c r="Y2">
        <v>253</v>
      </c>
      <c r="Z2">
        <v>268</v>
      </c>
      <c r="AA2">
        <v>254</v>
      </c>
      <c r="AB2">
        <v>247</v>
      </c>
      <c r="AC2">
        <v>1105</v>
      </c>
      <c r="AD2">
        <v>937</v>
      </c>
      <c r="AE2">
        <v>853</v>
      </c>
      <c r="AF2">
        <v>827</v>
      </c>
      <c r="AG2">
        <v>813</v>
      </c>
      <c r="AH2">
        <v>652</v>
      </c>
      <c r="AI2">
        <v>465</v>
      </c>
      <c r="AJ2">
        <v>403</v>
      </c>
      <c r="AK2">
        <v>264</v>
      </c>
      <c r="AL2">
        <v>234</v>
      </c>
      <c r="AM2">
        <v>168</v>
      </c>
      <c r="AN2">
        <v>107</v>
      </c>
      <c r="AO2">
        <v>60</v>
      </c>
      <c r="AP2">
        <v>26</v>
      </c>
      <c r="AQ2">
        <v>12</v>
      </c>
      <c r="AR2">
        <v>4</v>
      </c>
      <c r="AS2" s="2">
        <v>5583</v>
      </c>
      <c r="AT2" s="2">
        <v>87</v>
      </c>
      <c r="AU2" s="2">
        <v>85</v>
      </c>
      <c r="AV2" s="2">
        <v>74</v>
      </c>
      <c r="AW2" s="2">
        <v>77</v>
      </c>
      <c r="AX2" s="2">
        <v>89</v>
      </c>
      <c r="AY2" s="2">
        <v>73</v>
      </c>
      <c r="AZ2" s="2">
        <v>81</v>
      </c>
      <c r="BA2" s="2">
        <v>74</v>
      </c>
      <c r="BB2" s="2">
        <v>77</v>
      </c>
      <c r="BC2" s="2">
        <v>82</v>
      </c>
      <c r="BD2" s="2">
        <v>102</v>
      </c>
      <c r="BE2" s="2">
        <v>102</v>
      </c>
      <c r="BF2" s="2">
        <v>97</v>
      </c>
      <c r="BG2" s="2">
        <v>92</v>
      </c>
      <c r="BH2" s="2">
        <v>103</v>
      </c>
      <c r="BI2" s="2">
        <v>112</v>
      </c>
      <c r="BJ2" s="2">
        <v>107</v>
      </c>
      <c r="BK2" s="2">
        <v>100</v>
      </c>
      <c r="BL2" s="2">
        <v>112</v>
      </c>
      <c r="BM2" s="2">
        <v>122</v>
      </c>
      <c r="BN2" s="2">
        <v>116</v>
      </c>
      <c r="BO2" s="2">
        <v>120</v>
      </c>
      <c r="BP2" s="2">
        <v>133</v>
      </c>
      <c r="BQ2" s="2">
        <v>131</v>
      </c>
      <c r="BR2" s="2">
        <v>119</v>
      </c>
      <c r="BS2" s="2">
        <v>541</v>
      </c>
      <c r="BT2" s="2">
        <v>459</v>
      </c>
      <c r="BU2" s="2">
        <v>395</v>
      </c>
      <c r="BV2" s="2">
        <v>379</v>
      </c>
      <c r="BW2" s="2">
        <v>352</v>
      </c>
      <c r="BX2" s="2">
        <v>290</v>
      </c>
      <c r="BY2" s="2">
        <v>191</v>
      </c>
      <c r="BZ2" s="2">
        <v>179</v>
      </c>
      <c r="CA2" s="2">
        <v>98</v>
      </c>
      <c r="CB2" s="2">
        <v>91</v>
      </c>
      <c r="CC2" s="2">
        <v>67</v>
      </c>
      <c r="CD2" s="2">
        <v>31</v>
      </c>
      <c r="CE2" s="2">
        <v>27</v>
      </c>
      <c r="CF2" s="2">
        <v>10</v>
      </c>
      <c r="CG2" s="2">
        <v>3</v>
      </c>
      <c r="CH2" s="2">
        <v>2</v>
      </c>
      <c r="CI2">
        <v>329</v>
      </c>
      <c r="CJ2">
        <v>74</v>
      </c>
      <c r="CK2">
        <v>16</v>
      </c>
      <c r="CL2" s="3">
        <v>6238</v>
      </c>
      <c r="CM2" s="3">
        <v>68</v>
      </c>
      <c r="CN2" s="3">
        <v>57</v>
      </c>
      <c r="CO2" s="3">
        <v>74</v>
      </c>
      <c r="CP2" s="3">
        <v>88</v>
      </c>
      <c r="CQ2" s="3">
        <v>87</v>
      </c>
      <c r="CR2" s="3">
        <v>69</v>
      </c>
      <c r="CS2" s="3">
        <v>65</v>
      </c>
      <c r="CT2" s="3">
        <v>74</v>
      </c>
      <c r="CU2" s="3">
        <v>66</v>
      </c>
      <c r="CV2" s="3">
        <v>86</v>
      </c>
      <c r="CW2" s="3">
        <v>98</v>
      </c>
      <c r="CX2" s="3">
        <v>79</v>
      </c>
      <c r="CY2" s="3">
        <v>92</v>
      </c>
      <c r="CZ2" s="3">
        <v>100</v>
      </c>
      <c r="DA2" s="3">
        <v>100</v>
      </c>
      <c r="DB2" s="3">
        <v>113</v>
      </c>
      <c r="DC2" s="3">
        <v>100</v>
      </c>
      <c r="DD2" s="3">
        <v>119</v>
      </c>
      <c r="DE2" s="3">
        <v>123</v>
      </c>
      <c r="DF2" s="3">
        <v>125</v>
      </c>
      <c r="DG2" s="3">
        <v>122</v>
      </c>
      <c r="DH2" s="3">
        <v>133</v>
      </c>
      <c r="DI2" s="3">
        <v>135</v>
      </c>
      <c r="DJ2" s="3">
        <v>123</v>
      </c>
      <c r="DK2" s="3">
        <v>128</v>
      </c>
      <c r="DL2" s="3">
        <v>564</v>
      </c>
      <c r="DM2" s="3">
        <v>478</v>
      </c>
      <c r="DN2" s="3">
        <v>458</v>
      </c>
      <c r="DO2" s="3">
        <v>448</v>
      </c>
      <c r="DP2" s="3">
        <v>461</v>
      </c>
      <c r="DQ2" s="3">
        <v>362</v>
      </c>
      <c r="DR2" s="3">
        <v>274</v>
      </c>
      <c r="DS2" s="3">
        <v>224</v>
      </c>
      <c r="DT2" s="3">
        <v>166</v>
      </c>
      <c r="DU2" s="3">
        <v>144</v>
      </c>
      <c r="DV2" s="3">
        <v>101</v>
      </c>
      <c r="DW2" s="3">
        <v>76</v>
      </c>
      <c r="DX2" s="3">
        <v>33</v>
      </c>
      <c r="DY2" s="3">
        <v>16</v>
      </c>
      <c r="DZ2" s="3">
        <v>9</v>
      </c>
      <c r="EA2" s="3">
        <v>2</v>
      </c>
      <c r="EB2">
        <v>547</v>
      </c>
      <c r="EC2">
        <v>136</v>
      </c>
      <c r="ED2">
        <v>27</v>
      </c>
      <c r="EE2">
        <v>468</v>
      </c>
      <c r="EF2">
        <v>3629</v>
      </c>
      <c r="EG2">
        <v>636</v>
      </c>
    </row>
    <row r="3" spans="1:137" x14ac:dyDescent="0.2">
      <c r="A3" t="s">
        <v>232</v>
      </c>
      <c r="B3" s="1">
        <v>4</v>
      </c>
      <c r="C3">
        <v>8968</v>
      </c>
      <c r="D3">
        <v>120</v>
      </c>
      <c r="E3">
        <v>140</v>
      </c>
      <c r="F3">
        <v>142</v>
      </c>
      <c r="G3">
        <v>145</v>
      </c>
      <c r="H3">
        <v>143</v>
      </c>
      <c r="I3">
        <v>147</v>
      </c>
      <c r="J3">
        <v>154</v>
      </c>
      <c r="K3">
        <v>150</v>
      </c>
      <c r="L3">
        <v>161</v>
      </c>
      <c r="M3">
        <v>169</v>
      </c>
      <c r="N3">
        <v>205</v>
      </c>
      <c r="O3">
        <v>189</v>
      </c>
      <c r="P3">
        <v>216</v>
      </c>
      <c r="Q3">
        <v>190</v>
      </c>
      <c r="R3">
        <v>215</v>
      </c>
      <c r="S3">
        <v>207</v>
      </c>
      <c r="T3">
        <v>221</v>
      </c>
      <c r="U3">
        <v>179</v>
      </c>
      <c r="V3">
        <v>181</v>
      </c>
      <c r="W3">
        <v>138</v>
      </c>
      <c r="X3">
        <v>164</v>
      </c>
      <c r="Y3">
        <v>173</v>
      </c>
      <c r="Z3">
        <v>201</v>
      </c>
      <c r="AA3">
        <v>171</v>
      </c>
      <c r="AB3">
        <v>154</v>
      </c>
      <c r="AC3">
        <v>785</v>
      </c>
      <c r="AD3">
        <v>823</v>
      </c>
      <c r="AE3">
        <v>793</v>
      </c>
      <c r="AF3">
        <v>684</v>
      </c>
      <c r="AG3">
        <v>580</v>
      </c>
      <c r="AH3">
        <v>309</v>
      </c>
      <c r="AI3">
        <v>217</v>
      </c>
      <c r="AJ3">
        <v>179</v>
      </c>
      <c r="AK3">
        <v>124</v>
      </c>
      <c r="AL3">
        <v>84</v>
      </c>
      <c r="AM3">
        <v>67</v>
      </c>
      <c r="AN3">
        <v>27</v>
      </c>
      <c r="AO3">
        <v>18</v>
      </c>
      <c r="AP3">
        <v>3</v>
      </c>
      <c r="AQ3">
        <v>1</v>
      </c>
      <c r="AR3">
        <v>0</v>
      </c>
      <c r="AS3" s="2">
        <v>4329</v>
      </c>
      <c r="AT3" s="2">
        <v>49</v>
      </c>
      <c r="AU3" s="2">
        <v>72</v>
      </c>
      <c r="AV3" s="2">
        <v>71</v>
      </c>
      <c r="AW3" s="2">
        <v>75</v>
      </c>
      <c r="AX3" s="2">
        <v>77</v>
      </c>
      <c r="AY3" s="2">
        <v>72</v>
      </c>
      <c r="AZ3" s="2">
        <v>83</v>
      </c>
      <c r="BA3" s="2">
        <v>87</v>
      </c>
      <c r="BB3" s="2">
        <v>75</v>
      </c>
      <c r="BC3" s="2">
        <v>78</v>
      </c>
      <c r="BD3" s="2">
        <v>96</v>
      </c>
      <c r="BE3" s="2">
        <v>96</v>
      </c>
      <c r="BF3" s="2">
        <v>97</v>
      </c>
      <c r="BG3" s="2">
        <v>98</v>
      </c>
      <c r="BH3" s="2">
        <v>110</v>
      </c>
      <c r="BI3" s="2">
        <v>108</v>
      </c>
      <c r="BJ3" s="2">
        <v>116</v>
      </c>
      <c r="BK3" s="2">
        <v>97</v>
      </c>
      <c r="BL3" s="2">
        <v>101</v>
      </c>
      <c r="BM3" s="2">
        <v>77</v>
      </c>
      <c r="BN3" s="2">
        <v>72</v>
      </c>
      <c r="BO3" s="2">
        <v>78</v>
      </c>
      <c r="BP3" s="2">
        <v>102</v>
      </c>
      <c r="BQ3" s="2">
        <v>85</v>
      </c>
      <c r="BR3" s="2">
        <v>82</v>
      </c>
      <c r="BS3" s="2">
        <v>373</v>
      </c>
      <c r="BT3" s="2">
        <v>378</v>
      </c>
      <c r="BU3" s="2">
        <v>376</v>
      </c>
      <c r="BV3" s="2">
        <v>327</v>
      </c>
      <c r="BW3" s="2">
        <v>280</v>
      </c>
      <c r="BX3" s="2">
        <v>147</v>
      </c>
      <c r="BY3" s="2">
        <v>87</v>
      </c>
      <c r="BZ3" s="2">
        <v>74</v>
      </c>
      <c r="CA3" s="2">
        <v>52</v>
      </c>
      <c r="CB3" s="2">
        <v>36</v>
      </c>
      <c r="CC3" s="2">
        <v>25</v>
      </c>
      <c r="CD3" s="2">
        <v>11</v>
      </c>
      <c r="CE3" s="2">
        <v>10</v>
      </c>
      <c r="CF3" s="2">
        <v>0</v>
      </c>
      <c r="CG3" s="2">
        <v>0</v>
      </c>
      <c r="CH3" s="2">
        <v>0</v>
      </c>
      <c r="CI3">
        <v>135</v>
      </c>
      <c r="CJ3">
        <v>22</v>
      </c>
      <c r="CK3">
        <v>0</v>
      </c>
      <c r="CL3" s="3">
        <v>4639</v>
      </c>
      <c r="CM3" s="3">
        <v>71</v>
      </c>
      <c r="CN3" s="3">
        <v>69</v>
      </c>
      <c r="CO3" s="3">
        <v>71</v>
      </c>
      <c r="CP3" s="3">
        <v>70</v>
      </c>
      <c r="CQ3" s="3">
        <v>66</v>
      </c>
      <c r="CR3" s="3">
        <v>75</v>
      </c>
      <c r="CS3" s="3">
        <v>71</v>
      </c>
      <c r="CT3" s="3">
        <v>62</v>
      </c>
      <c r="CU3" s="3">
        <v>86</v>
      </c>
      <c r="CV3" s="3">
        <v>91</v>
      </c>
      <c r="CW3" s="3">
        <v>109</v>
      </c>
      <c r="CX3" s="3">
        <v>94</v>
      </c>
      <c r="CY3" s="3">
        <v>120</v>
      </c>
      <c r="CZ3" s="3">
        <v>93</v>
      </c>
      <c r="DA3" s="3">
        <v>105</v>
      </c>
      <c r="DB3" s="3">
        <v>99</v>
      </c>
      <c r="DC3" s="3">
        <v>105</v>
      </c>
      <c r="DD3" s="3">
        <v>82</v>
      </c>
      <c r="DE3" s="3">
        <v>80</v>
      </c>
      <c r="DF3" s="3">
        <v>61</v>
      </c>
      <c r="DG3" s="3">
        <v>93</v>
      </c>
      <c r="DH3" s="3">
        <v>95</v>
      </c>
      <c r="DI3" s="3">
        <v>99</v>
      </c>
      <c r="DJ3" s="3">
        <v>85</v>
      </c>
      <c r="DK3" s="3">
        <v>72</v>
      </c>
      <c r="DL3" s="3">
        <v>412</v>
      </c>
      <c r="DM3" s="3">
        <v>445</v>
      </c>
      <c r="DN3" s="3">
        <v>417</v>
      </c>
      <c r="DO3" s="3">
        <v>357</v>
      </c>
      <c r="DP3" s="3">
        <v>300</v>
      </c>
      <c r="DQ3" s="3">
        <v>162</v>
      </c>
      <c r="DR3" s="3">
        <v>130</v>
      </c>
      <c r="DS3" s="3">
        <v>105</v>
      </c>
      <c r="DT3" s="3">
        <v>72</v>
      </c>
      <c r="DU3" s="3">
        <v>48</v>
      </c>
      <c r="DV3" s="3">
        <v>42</v>
      </c>
      <c r="DW3" s="3">
        <v>16</v>
      </c>
      <c r="DX3" s="3">
        <v>7</v>
      </c>
      <c r="DY3" s="3">
        <v>3</v>
      </c>
      <c r="DZ3" s="3">
        <v>1</v>
      </c>
      <c r="EA3" s="3">
        <v>0</v>
      </c>
      <c r="EB3">
        <v>188</v>
      </c>
      <c r="EC3">
        <v>27</v>
      </c>
      <c r="ED3">
        <v>4</v>
      </c>
      <c r="EE3">
        <v>520</v>
      </c>
      <c r="EF3">
        <v>2802</v>
      </c>
      <c r="EG3">
        <v>292</v>
      </c>
    </row>
    <row r="4" spans="1:137" x14ac:dyDescent="0.2">
      <c r="A4" t="s">
        <v>233</v>
      </c>
      <c r="B4" s="1">
        <v>1</v>
      </c>
      <c r="C4">
        <v>15094</v>
      </c>
      <c r="D4">
        <v>136</v>
      </c>
      <c r="E4">
        <v>134</v>
      </c>
      <c r="F4">
        <v>159</v>
      </c>
      <c r="G4">
        <v>125</v>
      </c>
      <c r="H4">
        <v>149</v>
      </c>
      <c r="I4">
        <v>140</v>
      </c>
      <c r="J4">
        <v>152</v>
      </c>
      <c r="K4">
        <v>147</v>
      </c>
      <c r="L4">
        <v>178</v>
      </c>
      <c r="M4">
        <v>158</v>
      </c>
      <c r="N4">
        <v>162</v>
      </c>
      <c r="O4">
        <v>174</v>
      </c>
      <c r="P4">
        <v>207</v>
      </c>
      <c r="Q4">
        <v>188</v>
      </c>
      <c r="R4">
        <v>198</v>
      </c>
      <c r="S4">
        <v>215</v>
      </c>
      <c r="T4">
        <v>226</v>
      </c>
      <c r="U4">
        <v>257</v>
      </c>
      <c r="V4">
        <v>248</v>
      </c>
      <c r="W4">
        <v>256</v>
      </c>
      <c r="X4">
        <v>300</v>
      </c>
      <c r="Y4">
        <v>328</v>
      </c>
      <c r="Z4">
        <v>315</v>
      </c>
      <c r="AA4">
        <v>343</v>
      </c>
      <c r="AB4">
        <v>325</v>
      </c>
      <c r="AC4">
        <v>1421</v>
      </c>
      <c r="AD4">
        <v>1128</v>
      </c>
      <c r="AE4">
        <v>990</v>
      </c>
      <c r="AF4">
        <v>1134</v>
      </c>
      <c r="AG4">
        <v>1195</v>
      </c>
      <c r="AH4">
        <v>1050</v>
      </c>
      <c r="AI4">
        <v>799</v>
      </c>
      <c r="AJ4">
        <v>662</v>
      </c>
      <c r="AK4">
        <v>478</v>
      </c>
      <c r="AL4">
        <v>413</v>
      </c>
      <c r="AM4">
        <v>265</v>
      </c>
      <c r="AN4">
        <v>190</v>
      </c>
      <c r="AO4">
        <v>106</v>
      </c>
      <c r="AP4">
        <v>27</v>
      </c>
      <c r="AQ4">
        <v>14</v>
      </c>
      <c r="AR4">
        <v>1</v>
      </c>
      <c r="AS4" s="2">
        <v>6635</v>
      </c>
      <c r="AT4" s="2">
        <v>75</v>
      </c>
      <c r="AU4" s="2">
        <v>49</v>
      </c>
      <c r="AV4" s="2">
        <v>82</v>
      </c>
      <c r="AW4" s="2">
        <v>60</v>
      </c>
      <c r="AX4" s="2">
        <v>83</v>
      </c>
      <c r="AY4" s="2">
        <v>70</v>
      </c>
      <c r="AZ4" s="2">
        <v>80</v>
      </c>
      <c r="BA4" s="2">
        <v>70</v>
      </c>
      <c r="BB4" s="2">
        <v>77</v>
      </c>
      <c r="BC4" s="2">
        <v>71</v>
      </c>
      <c r="BD4" s="2">
        <v>81</v>
      </c>
      <c r="BE4" s="2">
        <v>82</v>
      </c>
      <c r="BF4" s="2">
        <v>105</v>
      </c>
      <c r="BG4" s="2">
        <v>87</v>
      </c>
      <c r="BH4" s="2">
        <v>101</v>
      </c>
      <c r="BI4" s="2">
        <v>97</v>
      </c>
      <c r="BJ4" s="2">
        <v>118</v>
      </c>
      <c r="BK4" s="2">
        <v>110</v>
      </c>
      <c r="BL4" s="2">
        <v>121</v>
      </c>
      <c r="BM4" s="2">
        <v>119</v>
      </c>
      <c r="BN4" s="2">
        <v>135</v>
      </c>
      <c r="BO4" s="2">
        <v>155</v>
      </c>
      <c r="BP4" s="2">
        <v>157</v>
      </c>
      <c r="BQ4" s="2">
        <v>174</v>
      </c>
      <c r="BR4" s="2">
        <v>154</v>
      </c>
      <c r="BS4" s="2">
        <v>651</v>
      </c>
      <c r="BT4" s="2">
        <v>513</v>
      </c>
      <c r="BU4" s="2">
        <v>428</v>
      </c>
      <c r="BV4" s="2">
        <v>473</v>
      </c>
      <c r="BW4" s="2">
        <v>495</v>
      </c>
      <c r="BX4" s="2">
        <v>451</v>
      </c>
      <c r="BY4" s="2">
        <v>326</v>
      </c>
      <c r="BZ4" s="2">
        <v>257</v>
      </c>
      <c r="CA4" s="2">
        <v>182</v>
      </c>
      <c r="CB4" s="2">
        <v>151</v>
      </c>
      <c r="CC4" s="2">
        <v>88</v>
      </c>
      <c r="CD4" s="2">
        <v>60</v>
      </c>
      <c r="CE4" s="2">
        <v>35</v>
      </c>
      <c r="CF4" s="2">
        <v>7</v>
      </c>
      <c r="CG4" s="2">
        <v>3</v>
      </c>
      <c r="CH4" s="2">
        <v>0</v>
      </c>
      <c r="CI4">
        <v>528</v>
      </c>
      <c r="CJ4">
        <v>106</v>
      </c>
      <c r="CK4">
        <v>10</v>
      </c>
      <c r="CL4" s="3">
        <v>8459</v>
      </c>
      <c r="CM4" s="3">
        <v>61</v>
      </c>
      <c r="CN4" s="3">
        <v>85</v>
      </c>
      <c r="CO4" s="3">
        <v>77</v>
      </c>
      <c r="CP4" s="3">
        <v>65</v>
      </c>
      <c r="CQ4" s="3">
        <v>66</v>
      </c>
      <c r="CR4" s="3">
        <v>71</v>
      </c>
      <c r="CS4" s="3">
        <v>72</v>
      </c>
      <c r="CT4" s="3">
        <v>77</v>
      </c>
      <c r="CU4" s="3">
        <v>101</v>
      </c>
      <c r="CV4" s="3">
        <v>87</v>
      </c>
      <c r="CW4" s="3">
        <v>81</v>
      </c>
      <c r="CX4" s="3">
        <v>92</v>
      </c>
      <c r="CY4" s="3">
        <v>102</v>
      </c>
      <c r="CZ4" s="3">
        <v>101</v>
      </c>
      <c r="DA4" s="3">
        <v>97</v>
      </c>
      <c r="DB4" s="3">
        <v>119</v>
      </c>
      <c r="DC4" s="3">
        <v>108</v>
      </c>
      <c r="DD4" s="3">
        <v>147</v>
      </c>
      <c r="DE4" s="3">
        <v>127</v>
      </c>
      <c r="DF4" s="3">
        <v>137</v>
      </c>
      <c r="DG4" s="3">
        <v>164</v>
      </c>
      <c r="DH4" s="3">
        <v>173</v>
      </c>
      <c r="DI4" s="3">
        <v>158</v>
      </c>
      <c r="DJ4" s="3">
        <v>170</v>
      </c>
      <c r="DK4" s="3">
        <v>171</v>
      </c>
      <c r="DL4" s="3">
        <v>770</v>
      </c>
      <c r="DM4" s="3">
        <v>615</v>
      </c>
      <c r="DN4" s="3">
        <v>562</v>
      </c>
      <c r="DO4" s="3">
        <v>661</v>
      </c>
      <c r="DP4" s="3">
        <v>699</v>
      </c>
      <c r="DQ4" s="3">
        <v>599</v>
      </c>
      <c r="DR4" s="3">
        <v>473</v>
      </c>
      <c r="DS4" s="3">
        <v>405</v>
      </c>
      <c r="DT4" s="3">
        <v>296</v>
      </c>
      <c r="DU4" s="3">
        <v>262</v>
      </c>
      <c r="DV4" s="3">
        <v>177</v>
      </c>
      <c r="DW4" s="3">
        <v>130</v>
      </c>
      <c r="DX4" s="3">
        <v>71</v>
      </c>
      <c r="DY4" s="3">
        <v>20</v>
      </c>
      <c r="DZ4" s="3">
        <v>10</v>
      </c>
      <c r="EA4" s="3">
        <v>1</v>
      </c>
      <c r="EB4">
        <v>967</v>
      </c>
      <c r="EC4">
        <v>232</v>
      </c>
      <c r="ED4">
        <v>31</v>
      </c>
      <c r="EE4">
        <v>472</v>
      </c>
      <c r="EF4">
        <v>4780</v>
      </c>
      <c r="EG4">
        <v>1073</v>
      </c>
    </row>
    <row r="5" spans="1:137" x14ac:dyDescent="0.2">
      <c r="A5" t="s">
        <v>234</v>
      </c>
      <c r="B5" s="1">
        <v>2</v>
      </c>
      <c r="C5">
        <v>44083</v>
      </c>
      <c r="D5">
        <v>332</v>
      </c>
      <c r="E5">
        <v>344</v>
      </c>
      <c r="F5">
        <v>372</v>
      </c>
      <c r="G5">
        <v>369</v>
      </c>
      <c r="H5">
        <v>360</v>
      </c>
      <c r="I5">
        <v>331</v>
      </c>
      <c r="J5">
        <v>329</v>
      </c>
      <c r="K5">
        <v>345</v>
      </c>
      <c r="L5">
        <v>370</v>
      </c>
      <c r="M5">
        <v>356</v>
      </c>
      <c r="N5">
        <v>460</v>
      </c>
      <c r="O5">
        <v>378</v>
      </c>
      <c r="P5">
        <v>500</v>
      </c>
      <c r="Q5">
        <v>441</v>
      </c>
      <c r="R5">
        <v>540</v>
      </c>
      <c r="S5">
        <v>555</v>
      </c>
      <c r="T5">
        <v>611</v>
      </c>
      <c r="U5">
        <v>636</v>
      </c>
      <c r="V5">
        <v>690</v>
      </c>
      <c r="W5">
        <v>720</v>
      </c>
      <c r="X5">
        <v>808</v>
      </c>
      <c r="Y5">
        <v>884</v>
      </c>
      <c r="Z5">
        <v>915</v>
      </c>
      <c r="AA5">
        <v>926</v>
      </c>
      <c r="AB5">
        <v>921</v>
      </c>
      <c r="AC5">
        <v>4159</v>
      </c>
      <c r="AD5">
        <v>3567</v>
      </c>
      <c r="AE5">
        <v>3101</v>
      </c>
      <c r="AF5">
        <v>2991</v>
      </c>
      <c r="AG5">
        <v>3372</v>
      </c>
      <c r="AH5">
        <v>3101</v>
      </c>
      <c r="AI5">
        <v>2670</v>
      </c>
      <c r="AJ5">
        <v>2245</v>
      </c>
      <c r="AK5">
        <v>1694</v>
      </c>
      <c r="AL5">
        <v>1345</v>
      </c>
      <c r="AM5">
        <v>954</v>
      </c>
      <c r="AN5">
        <v>712</v>
      </c>
      <c r="AO5">
        <v>424</v>
      </c>
      <c r="AP5">
        <v>186</v>
      </c>
      <c r="AQ5">
        <v>55</v>
      </c>
      <c r="AR5">
        <v>15</v>
      </c>
      <c r="AS5" s="2">
        <v>18711</v>
      </c>
      <c r="AT5" s="2">
        <v>161</v>
      </c>
      <c r="AU5" s="2">
        <v>167</v>
      </c>
      <c r="AV5" s="2">
        <v>194</v>
      </c>
      <c r="AW5" s="2">
        <v>176</v>
      </c>
      <c r="AX5" s="2">
        <v>178</v>
      </c>
      <c r="AY5" s="2">
        <v>171</v>
      </c>
      <c r="AZ5" s="2">
        <v>164</v>
      </c>
      <c r="BA5" s="2">
        <v>168</v>
      </c>
      <c r="BB5" s="2">
        <v>194</v>
      </c>
      <c r="BC5" s="2">
        <v>177</v>
      </c>
      <c r="BD5" s="2">
        <v>234</v>
      </c>
      <c r="BE5" s="2">
        <v>182</v>
      </c>
      <c r="BF5" s="2">
        <v>231</v>
      </c>
      <c r="BG5" s="2">
        <v>210</v>
      </c>
      <c r="BH5" s="2">
        <v>277</v>
      </c>
      <c r="BI5" s="2">
        <v>270</v>
      </c>
      <c r="BJ5" s="2">
        <v>274</v>
      </c>
      <c r="BK5" s="2">
        <v>273</v>
      </c>
      <c r="BL5" s="2">
        <v>309</v>
      </c>
      <c r="BM5" s="2">
        <v>327</v>
      </c>
      <c r="BN5" s="2">
        <v>343</v>
      </c>
      <c r="BO5" s="2">
        <v>392</v>
      </c>
      <c r="BP5" s="2">
        <v>388</v>
      </c>
      <c r="BQ5" s="2">
        <v>389</v>
      </c>
      <c r="BR5" s="2">
        <v>411</v>
      </c>
      <c r="BS5" s="2">
        <v>1798</v>
      </c>
      <c r="BT5" s="2">
        <v>1508</v>
      </c>
      <c r="BU5" s="2">
        <v>1271</v>
      </c>
      <c r="BV5" s="2">
        <v>1246</v>
      </c>
      <c r="BW5" s="2">
        <v>1415</v>
      </c>
      <c r="BX5" s="2">
        <v>1255</v>
      </c>
      <c r="BY5" s="2">
        <v>1107</v>
      </c>
      <c r="BZ5" s="2">
        <v>923</v>
      </c>
      <c r="CA5" s="2">
        <v>695</v>
      </c>
      <c r="CB5" s="2">
        <v>498</v>
      </c>
      <c r="CC5" s="2">
        <v>318</v>
      </c>
      <c r="CD5" s="2">
        <v>235</v>
      </c>
      <c r="CE5" s="2">
        <v>133</v>
      </c>
      <c r="CF5" s="2">
        <v>35</v>
      </c>
      <c r="CG5" s="2">
        <v>10</v>
      </c>
      <c r="CH5" s="2">
        <v>3</v>
      </c>
      <c r="CI5">
        <v>1929</v>
      </c>
      <c r="CJ5">
        <v>417</v>
      </c>
      <c r="CK5">
        <v>49</v>
      </c>
      <c r="CL5" s="3">
        <v>25372</v>
      </c>
      <c r="CM5" s="3">
        <v>171</v>
      </c>
      <c r="CN5" s="3">
        <v>178</v>
      </c>
      <c r="CO5" s="3">
        <v>178</v>
      </c>
      <c r="CP5" s="3">
        <v>194</v>
      </c>
      <c r="CQ5" s="3">
        <v>182</v>
      </c>
      <c r="CR5" s="3">
        <v>160</v>
      </c>
      <c r="CS5" s="3">
        <v>164</v>
      </c>
      <c r="CT5" s="3">
        <v>178</v>
      </c>
      <c r="CU5" s="3">
        <v>177</v>
      </c>
      <c r="CV5" s="3">
        <v>179</v>
      </c>
      <c r="CW5" s="3">
        <v>226</v>
      </c>
      <c r="CX5" s="3">
        <v>196</v>
      </c>
      <c r="CY5" s="3">
        <v>268</v>
      </c>
      <c r="CZ5" s="3">
        <v>231</v>
      </c>
      <c r="DA5" s="3">
        <v>263</v>
      </c>
      <c r="DB5" s="3">
        <v>285</v>
      </c>
      <c r="DC5" s="3">
        <v>337</v>
      </c>
      <c r="DD5" s="3">
        <v>363</v>
      </c>
      <c r="DE5" s="3">
        <v>381</v>
      </c>
      <c r="DF5" s="3">
        <v>393</v>
      </c>
      <c r="DG5" s="3">
        <v>464</v>
      </c>
      <c r="DH5" s="3">
        <v>491</v>
      </c>
      <c r="DI5" s="3">
        <v>527</v>
      </c>
      <c r="DJ5" s="3">
        <v>537</v>
      </c>
      <c r="DK5" s="3">
        <v>510</v>
      </c>
      <c r="DL5" s="3">
        <v>2361</v>
      </c>
      <c r="DM5" s="3">
        <v>2059</v>
      </c>
      <c r="DN5" s="3">
        <v>1830</v>
      </c>
      <c r="DO5" s="3">
        <v>1745</v>
      </c>
      <c r="DP5" s="3">
        <v>1956</v>
      </c>
      <c r="DQ5" s="3">
        <v>1846</v>
      </c>
      <c r="DR5" s="3">
        <v>1563</v>
      </c>
      <c r="DS5" s="3">
        <v>1322</v>
      </c>
      <c r="DT5" s="3">
        <v>999</v>
      </c>
      <c r="DU5" s="3">
        <v>846</v>
      </c>
      <c r="DV5" s="3">
        <v>636</v>
      </c>
      <c r="DW5" s="3">
        <v>477</v>
      </c>
      <c r="DX5" s="3">
        <v>290</v>
      </c>
      <c r="DY5" s="3">
        <v>151</v>
      </c>
      <c r="DZ5" s="3">
        <v>45</v>
      </c>
      <c r="EA5" s="3">
        <v>11</v>
      </c>
      <c r="EB5">
        <v>3455</v>
      </c>
      <c r="EC5">
        <v>974</v>
      </c>
      <c r="ED5">
        <v>207</v>
      </c>
      <c r="EE5">
        <v>1184</v>
      </c>
      <c r="EF5">
        <v>14241</v>
      </c>
      <c r="EG5">
        <v>3409</v>
      </c>
    </row>
    <row r="6" spans="1:137" x14ac:dyDescent="0.2">
      <c r="A6" t="s">
        <v>235</v>
      </c>
      <c r="B6" s="1">
        <v>6</v>
      </c>
      <c r="C6">
        <v>13335</v>
      </c>
      <c r="D6">
        <v>164</v>
      </c>
      <c r="E6">
        <v>174</v>
      </c>
      <c r="F6">
        <v>179</v>
      </c>
      <c r="G6">
        <v>159</v>
      </c>
      <c r="H6">
        <v>181</v>
      </c>
      <c r="I6">
        <v>186</v>
      </c>
      <c r="J6">
        <v>169</v>
      </c>
      <c r="K6">
        <v>183</v>
      </c>
      <c r="L6">
        <v>175</v>
      </c>
      <c r="M6">
        <v>200</v>
      </c>
      <c r="N6">
        <v>213</v>
      </c>
      <c r="O6">
        <v>195</v>
      </c>
      <c r="P6">
        <v>215</v>
      </c>
      <c r="Q6">
        <v>195</v>
      </c>
      <c r="R6">
        <v>231</v>
      </c>
      <c r="S6">
        <v>219</v>
      </c>
      <c r="T6">
        <v>217</v>
      </c>
      <c r="U6">
        <v>213</v>
      </c>
      <c r="V6">
        <v>226</v>
      </c>
      <c r="W6">
        <v>183</v>
      </c>
      <c r="X6">
        <v>196</v>
      </c>
      <c r="Y6">
        <v>275</v>
      </c>
      <c r="Z6">
        <v>255</v>
      </c>
      <c r="AA6">
        <v>235</v>
      </c>
      <c r="AB6">
        <v>268</v>
      </c>
      <c r="AC6">
        <v>1290</v>
      </c>
      <c r="AD6">
        <v>1204</v>
      </c>
      <c r="AE6">
        <v>955</v>
      </c>
      <c r="AF6">
        <v>1012</v>
      </c>
      <c r="AG6">
        <v>843</v>
      </c>
      <c r="AH6">
        <v>711</v>
      </c>
      <c r="AI6">
        <v>542</v>
      </c>
      <c r="AJ6">
        <v>460</v>
      </c>
      <c r="AK6">
        <v>387</v>
      </c>
      <c r="AL6">
        <v>309</v>
      </c>
      <c r="AM6">
        <v>225</v>
      </c>
      <c r="AN6">
        <v>153</v>
      </c>
      <c r="AO6">
        <v>96</v>
      </c>
      <c r="AP6">
        <v>31</v>
      </c>
      <c r="AQ6">
        <v>8</v>
      </c>
      <c r="AR6">
        <v>2</v>
      </c>
      <c r="AS6" s="2">
        <v>6171</v>
      </c>
      <c r="AT6" s="2">
        <v>82</v>
      </c>
      <c r="AU6" s="2">
        <v>96</v>
      </c>
      <c r="AV6" s="2">
        <v>93</v>
      </c>
      <c r="AW6" s="2">
        <v>75</v>
      </c>
      <c r="AX6" s="2">
        <v>91</v>
      </c>
      <c r="AY6" s="2">
        <v>104</v>
      </c>
      <c r="AZ6" s="2">
        <v>101</v>
      </c>
      <c r="BA6" s="2">
        <v>103</v>
      </c>
      <c r="BB6" s="2">
        <v>85</v>
      </c>
      <c r="BC6" s="2">
        <v>103</v>
      </c>
      <c r="BD6" s="2">
        <v>116</v>
      </c>
      <c r="BE6" s="2">
        <v>101</v>
      </c>
      <c r="BF6" s="2">
        <v>112</v>
      </c>
      <c r="BG6" s="2">
        <v>93</v>
      </c>
      <c r="BH6" s="2">
        <v>116</v>
      </c>
      <c r="BI6" s="2">
        <v>108</v>
      </c>
      <c r="BJ6" s="2">
        <v>104</v>
      </c>
      <c r="BK6" s="2">
        <v>106</v>
      </c>
      <c r="BL6" s="2">
        <v>106</v>
      </c>
      <c r="BM6" s="2">
        <v>87</v>
      </c>
      <c r="BN6" s="2">
        <v>83</v>
      </c>
      <c r="BO6" s="2">
        <v>150</v>
      </c>
      <c r="BP6" s="2">
        <v>111</v>
      </c>
      <c r="BQ6" s="2">
        <v>119</v>
      </c>
      <c r="BR6" s="2">
        <v>123</v>
      </c>
      <c r="BS6" s="2">
        <v>585</v>
      </c>
      <c r="BT6" s="2">
        <v>586</v>
      </c>
      <c r="BU6" s="2">
        <v>450</v>
      </c>
      <c r="BV6" s="2">
        <v>451</v>
      </c>
      <c r="BW6" s="2">
        <v>374</v>
      </c>
      <c r="BX6" s="2">
        <v>318</v>
      </c>
      <c r="BY6" s="2">
        <v>235</v>
      </c>
      <c r="BZ6" s="2">
        <v>181</v>
      </c>
      <c r="CA6" s="2">
        <v>136</v>
      </c>
      <c r="CB6" s="2">
        <v>113</v>
      </c>
      <c r="CC6" s="2">
        <v>76</v>
      </c>
      <c r="CD6" s="2">
        <v>51</v>
      </c>
      <c r="CE6" s="2">
        <v>37</v>
      </c>
      <c r="CF6" s="2">
        <v>8</v>
      </c>
      <c r="CG6" s="2">
        <v>2</v>
      </c>
      <c r="CH6" s="2">
        <v>0</v>
      </c>
      <c r="CI6">
        <v>425</v>
      </c>
      <c r="CJ6">
        <v>99</v>
      </c>
      <c r="CK6">
        <v>10</v>
      </c>
      <c r="CL6" s="3">
        <v>7164</v>
      </c>
      <c r="CM6" s="3">
        <v>82</v>
      </c>
      <c r="CN6" s="3">
        <v>78</v>
      </c>
      <c r="CO6" s="3">
        <v>86</v>
      </c>
      <c r="CP6" s="3">
        <v>84</v>
      </c>
      <c r="CQ6" s="3">
        <v>91</v>
      </c>
      <c r="CR6" s="3">
        <v>82</v>
      </c>
      <c r="CS6" s="3">
        <v>68</v>
      </c>
      <c r="CT6" s="3">
        <v>80</v>
      </c>
      <c r="CU6" s="3">
        <v>89</v>
      </c>
      <c r="CV6" s="3">
        <v>97</v>
      </c>
      <c r="CW6" s="3">
        <v>98</v>
      </c>
      <c r="CX6" s="3">
        <v>94</v>
      </c>
      <c r="CY6" s="3">
        <v>103</v>
      </c>
      <c r="CZ6" s="3">
        <v>102</v>
      </c>
      <c r="DA6" s="3">
        <v>116</v>
      </c>
      <c r="DB6" s="3">
        <v>110</v>
      </c>
      <c r="DC6" s="3">
        <v>113</v>
      </c>
      <c r="DD6" s="3">
        <v>107</v>
      </c>
      <c r="DE6" s="3">
        <v>120</v>
      </c>
      <c r="DF6" s="3">
        <v>96</v>
      </c>
      <c r="DG6" s="3">
        <v>112</v>
      </c>
      <c r="DH6" s="3">
        <v>125</v>
      </c>
      <c r="DI6" s="3">
        <v>144</v>
      </c>
      <c r="DJ6" s="3">
        <v>117</v>
      </c>
      <c r="DK6" s="3">
        <v>146</v>
      </c>
      <c r="DL6" s="3">
        <v>706</v>
      </c>
      <c r="DM6" s="3">
        <v>618</v>
      </c>
      <c r="DN6" s="3">
        <v>506</v>
      </c>
      <c r="DO6" s="3">
        <v>561</v>
      </c>
      <c r="DP6" s="3">
        <v>469</v>
      </c>
      <c r="DQ6" s="3">
        <v>392</v>
      </c>
      <c r="DR6" s="3">
        <v>307</v>
      </c>
      <c r="DS6" s="3">
        <v>279</v>
      </c>
      <c r="DT6" s="3">
        <v>251</v>
      </c>
      <c r="DU6" s="3">
        <v>196</v>
      </c>
      <c r="DV6" s="3">
        <v>149</v>
      </c>
      <c r="DW6" s="3">
        <v>102</v>
      </c>
      <c r="DX6" s="3">
        <v>58</v>
      </c>
      <c r="DY6" s="3">
        <v>23</v>
      </c>
      <c r="DZ6" s="3">
        <v>6</v>
      </c>
      <c r="EA6" s="3">
        <v>2</v>
      </c>
      <c r="EB6">
        <v>787</v>
      </c>
      <c r="EC6">
        <v>191</v>
      </c>
      <c r="ED6">
        <v>31</v>
      </c>
      <c r="EE6">
        <v>512</v>
      </c>
      <c r="EF6">
        <v>4049</v>
      </c>
      <c r="EG6">
        <v>699</v>
      </c>
    </row>
    <row r="7" spans="1:137" x14ac:dyDescent="0.2">
      <c r="A7" t="s">
        <v>236</v>
      </c>
      <c r="B7" s="1">
        <v>1</v>
      </c>
      <c r="C7">
        <v>24653</v>
      </c>
      <c r="D7">
        <v>316</v>
      </c>
      <c r="E7">
        <v>293</v>
      </c>
      <c r="F7">
        <v>316</v>
      </c>
      <c r="G7">
        <v>297</v>
      </c>
      <c r="H7">
        <v>292</v>
      </c>
      <c r="I7">
        <v>334</v>
      </c>
      <c r="J7">
        <v>317</v>
      </c>
      <c r="K7">
        <v>336</v>
      </c>
      <c r="L7">
        <v>354</v>
      </c>
      <c r="M7">
        <v>342</v>
      </c>
      <c r="N7">
        <v>411</v>
      </c>
      <c r="O7">
        <v>365</v>
      </c>
      <c r="P7">
        <v>388</v>
      </c>
      <c r="Q7">
        <v>382</v>
      </c>
      <c r="R7">
        <v>415</v>
      </c>
      <c r="S7">
        <v>432</v>
      </c>
      <c r="T7">
        <v>420</v>
      </c>
      <c r="U7">
        <v>427</v>
      </c>
      <c r="V7">
        <v>454</v>
      </c>
      <c r="W7">
        <v>370</v>
      </c>
      <c r="X7">
        <v>454</v>
      </c>
      <c r="Y7">
        <v>467</v>
      </c>
      <c r="Z7">
        <v>519</v>
      </c>
      <c r="AA7">
        <v>483</v>
      </c>
      <c r="AB7">
        <v>493</v>
      </c>
      <c r="AC7">
        <v>2417</v>
      </c>
      <c r="AD7">
        <v>1871</v>
      </c>
      <c r="AE7">
        <v>1782</v>
      </c>
      <c r="AF7">
        <v>1781</v>
      </c>
      <c r="AG7">
        <v>1730</v>
      </c>
      <c r="AH7">
        <v>1396</v>
      </c>
      <c r="AI7">
        <v>1049</v>
      </c>
      <c r="AJ7">
        <v>854</v>
      </c>
      <c r="AK7">
        <v>649</v>
      </c>
      <c r="AL7">
        <v>527</v>
      </c>
      <c r="AM7">
        <v>383</v>
      </c>
      <c r="AN7">
        <v>303</v>
      </c>
      <c r="AO7">
        <v>154</v>
      </c>
      <c r="AP7">
        <v>54</v>
      </c>
      <c r="AQ7">
        <v>21</v>
      </c>
      <c r="AR7">
        <v>3</v>
      </c>
      <c r="AS7" s="2">
        <v>11274</v>
      </c>
      <c r="AT7" s="2">
        <v>162</v>
      </c>
      <c r="AU7" s="2">
        <v>160</v>
      </c>
      <c r="AV7" s="2">
        <v>162</v>
      </c>
      <c r="AW7" s="2">
        <v>140</v>
      </c>
      <c r="AX7" s="2">
        <v>144</v>
      </c>
      <c r="AY7" s="2">
        <v>155</v>
      </c>
      <c r="AZ7" s="2">
        <v>169</v>
      </c>
      <c r="BA7" s="2">
        <v>164</v>
      </c>
      <c r="BB7" s="2">
        <v>165</v>
      </c>
      <c r="BC7" s="2">
        <v>168</v>
      </c>
      <c r="BD7" s="2">
        <v>220</v>
      </c>
      <c r="BE7" s="2">
        <v>184</v>
      </c>
      <c r="BF7" s="2">
        <v>193</v>
      </c>
      <c r="BG7" s="2">
        <v>182</v>
      </c>
      <c r="BH7" s="2">
        <v>220</v>
      </c>
      <c r="BI7" s="2">
        <v>214</v>
      </c>
      <c r="BJ7" s="2">
        <v>227</v>
      </c>
      <c r="BK7" s="2">
        <v>206</v>
      </c>
      <c r="BL7" s="2">
        <v>221</v>
      </c>
      <c r="BM7" s="2">
        <v>178</v>
      </c>
      <c r="BN7" s="2">
        <v>219</v>
      </c>
      <c r="BO7" s="2">
        <v>216</v>
      </c>
      <c r="BP7" s="2">
        <v>249</v>
      </c>
      <c r="BQ7" s="2">
        <v>212</v>
      </c>
      <c r="BR7" s="2">
        <v>247</v>
      </c>
      <c r="BS7" s="2">
        <v>1160</v>
      </c>
      <c r="BT7" s="2">
        <v>849</v>
      </c>
      <c r="BU7" s="2">
        <v>821</v>
      </c>
      <c r="BV7" s="2">
        <v>794</v>
      </c>
      <c r="BW7" s="2">
        <v>760</v>
      </c>
      <c r="BX7" s="2">
        <v>596</v>
      </c>
      <c r="BY7" s="2">
        <v>432</v>
      </c>
      <c r="BZ7" s="2">
        <v>344</v>
      </c>
      <c r="CA7" s="2">
        <v>233</v>
      </c>
      <c r="CB7" s="2">
        <v>202</v>
      </c>
      <c r="CC7" s="2">
        <v>131</v>
      </c>
      <c r="CD7" s="2">
        <v>105</v>
      </c>
      <c r="CE7" s="2">
        <v>49</v>
      </c>
      <c r="CF7" s="2">
        <v>15</v>
      </c>
      <c r="CG7" s="2">
        <v>6</v>
      </c>
      <c r="CH7" s="2">
        <v>0</v>
      </c>
      <c r="CI7">
        <v>741</v>
      </c>
      <c r="CJ7">
        <v>175</v>
      </c>
      <c r="CK7">
        <v>21</v>
      </c>
      <c r="CL7" s="3">
        <v>13379</v>
      </c>
      <c r="CM7" s="3">
        <v>154</v>
      </c>
      <c r="CN7" s="3">
        <v>133</v>
      </c>
      <c r="CO7" s="3">
        <v>154</v>
      </c>
      <c r="CP7" s="3">
        <v>156</v>
      </c>
      <c r="CQ7" s="3">
        <v>149</v>
      </c>
      <c r="CR7" s="3">
        <v>179</v>
      </c>
      <c r="CS7" s="3">
        <v>149</v>
      </c>
      <c r="CT7" s="3">
        <v>172</v>
      </c>
      <c r="CU7" s="3">
        <v>188</v>
      </c>
      <c r="CV7" s="3">
        <v>175</v>
      </c>
      <c r="CW7" s="3">
        <v>191</v>
      </c>
      <c r="CX7" s="3">
        <v>181</v>
      </c>
      <c r="CY7" s="3">
        <v>196</v>
      </c>
      <c r="CZ7" s="3">
        <v>200</v>
      </c>
      <c r="DA7" s="3">
        <v>196</v>
      </c>
      <c r="DB7" s="3">
        <v>218</v>
      </c>
      <c r="DC7" s="3">
        <v>194</v>
      </c>
      <c r="DD7" s="3">
        <v>221</v>
      </c>
      <c r="DE7" s="3">
        <v>233</v>
      </c>
      <c r="DF7" s="3">
        <v>193</v>
      </c>
      <c r="DG7" s="3">
        <v>235</v>
      </c>
      <c r="DH7" s="3">
        <v>251</v>
      </c>
      <c r="DI7" s="3">
        <v>271</v>
      </c>
      <c r="DJ7" s="3">
        <v>271</v>
      </c>
      <c r="DK7" s="3">
        <v>247</v>
      </c>
      <c r="DL7" s="3">
        <v>1257</v>
      </c>
      <c r="DM7" s="3">
        <v>1022</v>
      </c>
      <c r="DN7" s="3">
        <v>961</v>
      </c>
      <c r="DO7" s="3">
        <v>987</v>
      </c>
      <c r="DP7" s="3">
        <v>970</v>
      </c>
      <c r="DQ7" s="3">
        <v>799</v>
      </c>
      <c r="DR7" s="3">
        <v>617</v>
      </c>
      <c r="DS7" s="3">
        <v>510</v>
      </c>
      <c r="DT7" s="3">
        <v>416</v>
      </c>
      <c r="DU7" s="3">
        <v>325</v>
      </c>
      <c r="DV7" s="3">
        <v>252</v>
      </c>
      <c r="DW7" s="3">
        <v>198</v>
      </c>
      <c r="DX7" s="3">
        <v>105</v>
      </c>
      <c r="DY7" s="3">
        <v>40</v>
      </c>
      <c r="DZ7" s="3">
        <v>15</v>
      </c>
      <c r="EA7" s="3">
        <v>3</v>
      </c>
      <c r="EB7">
        <v>1353</v>
      </c>
      <c r="EC7">
        <v>360</v>
      </c>
      <c r="ED7">
        <v>57</v>
      </c>
      <c r="EE7">
        <v>964</v>
      </c>
      <c r="EF7">
        <v>7527</v>
      </c>
      <c r="EG7">
        <v>1416</v>
      </c>
    </row>
    <row r="8" spans="1:137" x14ac:dyDescent="0.2">
      <c r="A8" t="s">
        <v>237</v>
      </c>
      <c r="B8" s="1">
        <v>3</v>
      </c>
      <c r="C8">
        <v>12178</v>
      </c>
      <c r="D8">
        <v>92</v>
      </c>
      <c r="E8">
        <v>107</v>
      </c>
      <c r="F8">
        <v>122</v>
      </c>
      <c r="G8">
        <v>124</v>
      </c>
      <c r="H8">
        <v>112</v>
      </c>
      <c r="I8">
        <v>111</v>
      </c>
      <c r="J8">
        <v>147</v>
      </c>
      <c r="K8">
        <v>132</v>
      </c>
      <c r="L8">
        <v>127</v>
      </c>
      <c r="M8">
        <v>123</v>
      </c>
      <c r="N8">
        <v>148</v>
      </c>
      <c r="O8">
        <v>151</v>
      </c>
      <c r="P8">
        <v>161</v>
      </c>
      <c r="Q8">
        <v>157</v>
      </c>
      <c r="R8">
        <v>158</v>
      </c>
      <c r="S8">
        <v>156</v>
      </c>
      <c r="T8">
        <v>161</v>
      </c>
      <c r="U8">
        <v>191</v>
      </c>
      <c r="V8">
        <v>210</v>
      </c>
      <c r="W8">
        <v>196</v>
      </c>
      <c r="X8">
        <v>199</v>
      </c>
      <c r="Y8">
        <v>257</v>
      </c>
      <c r="Z8">
        <v>286</v>
      </c>
      <c r="AA8">
        <v>268</v>
      </c>
      <c r="AB8">
        <v>273</v>
      </c>
      <c r="AC8">
        <v>1209</v>
      </c>
      <c r="AD8">
        <v>877</v>
      </c>
      <c r="AE8">
        <v>818</v>
      </c>
      <c r="AF8">
        <v>839</v>
      </c>
      <c r="AG8">
        <v>940</v>
      </c>
      <c r="AH8">
        <v>702</v>
      </c>
      <c r="AI8">
        <v>588</v>
      </c>
      <c r="AJ8">
        <v>515</v>
      </c>
      <c r="AK8">
        <v>442</v>
      </c>
      <c r="AL8">
        <v>384</v>
      </c>
      <c r="AM8">
        <v>284</v>
      </c>
      <c r="AN8">
        <v>209</v>
      </c>
      <c r="AO8">
        <v>126</v>
      </c>
      <c r="AP8">
        <v>56</v>
      </c>
      <c r="AQ8">
        <v>16</v>
      </c>
      <c r="AR8">
        <v>3</v>
      </c>
      <c r="AS8" s="2">
        <v>5423</v>
      </c>
      <c r="AT8" s="2">
        <v>40</v>
      </c>
      <c r="AU8" s="2">
        <v>56</v>
      </c>
      <c r="AV8" s="2">
        <v>59</v>
      </c>
      <c r="AW8" s="2">
        <v>58</v>
      </c>
      <c r="AX8" s="2">
        <v>61</v>
      </c>
      <c r="AY8" s="2">
        <v>50</v>
      </c>
      <c r="AZ8" s="2">
        <v>68</v>
      </c>
      <c r="BA8" s="2">
        <v>70</v>
      </c>
      <c r="BB8" s="2">
        <v>65</v>
      </c>
      <c r="BC8" s="2">
        <v>60</v>
      </c>
      <c r="BD8" s="2">
        <v>84</v>
      </c>
      <c r="BE8" s="2">
        <v>73</v>
      </c>
      <c r="BF8" s="2">
        <v>92</v>
      </c>
      <c r="BG8" s="2">
        <v>76</v>
      </c>
      <c r="BH8" s="2">
        <v>85</v>
      </c>
      <c r="BI8" s="2">
        <v>66</v>
      </c>
      <c r="BJ8" s="2">
        <v>82</v>
      </c>
      <c r="BK8" s="2">
        <v>89</v>
      </c>
      <c r="BL8" s="2">
        <v>108</v>
      </c>
      <c r="BM8" s="2">
        <v>83</v>
      </c>
      <c r="BN8" s="2">
        <v>91</v>
      </c>
      <c r="BO8" s="2">
        <v>133</v>
      </c>
      <c r="BP8" s="2">
        <v>125</v>
      </c>
      <c r="BQ8" s="2">
        <v>132</v>
      </c>
      <c r="BR8" s="2">
        <v>125</v>
      </c>
      <c r="BS8" s="2">
        <v>597</v>
      </c>
      <c r="BT8" s="2">
        <v>394</v>
      </c>
      <c r="BU8" s="2">
        <v>363</v>
      </c>
      <c r="BV8" s="2">
        <v>350</v>
      </c>
      <c r="BW8" s="2">
        <v>402</v>
      </c>
      <c r="BX8" s="2">
        <v>306</v>
      </c>
      <c r="BY8" s="2">
        <v>247</v>
      </c>
      <c r="BZ8" s="2">
        <v>198</v>
      </c>
      <c r="CA8" s="2">
        <v>158</v>
      </c>
      <c r="CB8" s="2">
        <v>140</v>
      </c>
      <c r="CC8" s="2">
        <v>101</v>
      </c>
      <c r="CD8" s="2">
        <v>72</v>
      </c>
      <c r="CE8" s="2">
        <v>44</v>
      </c>
      <c r="CF8" s="2">
        <v>12</v>
      </c>
      <c r="CG8" s="2">
        <v>6</v>
      </c>
      <c r="CH8" s="2">
        <v>1</v>
      </c>
      <c r="CI8">
        <v>535</v>
      </c>
      <c r="CJ8">
        <v>135</v>
      </c>
      <c r="CK8">
        <v>20</v>
      </c>
      <c r="CL8" s="3">
        <v>6755</v>
      </c>
      <c r="CM8" s="3">
        <v>52</v>
      </c>
      <c r="CN8" s="3">
        <v>51</v>
      </c>
      <c r="CO8" s="3">
        <v>62</v>
      </c>
      <c r="CP8" s="3">
        <v>66</v>
      </c>
      <c r="CQ8" s="3">
        <v>51</v>
      </c>
      <c r="CR8" s="3">
        <v>61</v>
      </c>
      <c r="CS8" s="3">
        <v>79</v>
      </c>
      <c r="CT8" s="3">
        <v>62</v>
      </c>
      <c r="CU8" s="3">
        <v>62</v>
      </c>
      <c r="CV8" s="3">
        <v>62</v>
      </c>
      <c r="CW8" s="3">
        <v>63</v>
      </c>
      <c r="CX8" s="3">
        <v>78</v>
      </c>
      <c r="CY8" s="3">
        <v>70</v>
      </c>
      <c r="CZ8" s="3">
        <v>81</v>
      </c>
      <c r="DA8" s="3">
        <v>73</v>
      </c>
      <c r="DB8" s="3">
        <v>91</v>
      </c>
      <c r="DC8" s="3">
        <v>79</v>
      </c>
      <c r="DD8" s="3">
        <v>102</v>
      </c>
      <c r="DE8" s="3">
        <v>102</v>
      </c>
      <c r="DF8" s="3">
        <v>112</v>
      </c>
      <c r="DG8" s="3">
        <v>108</v>
      </c>
      <c r="DH8" s="3">
        <v>124</v>
      </c>
      <c r="DI8" s="3">
        <v>161</v>
      </c>
      <c r="DJ8" s="3">
        <v>136</v>
      </c>
      <c r="DK8" s="3">
        <v>148</v>
      </c>
      <c r="DL8" s="3">
        <v>612</v>
      </c>
      <c r="DM8" s="3">
        <v>483</v>
      </c>
      <c r="DN8" s="3">
        <v>455</v>
      </c>
      <c r="DO8" s="3">
        <v>489</v>
      </c>
      <c r="DP8" s="3">
        <v>538</v>
      </c>
      <c r="DQ8" s="3">
        <v>396</v>
      </c>
      <c r="DR8" s="3">
        <v>341</v>
      </c>
      <c r="DS8" s="3">
        <v>317</v>
      </c>
      <c r="DT8" s="3">
        <v>284</v>
      </c>
      <c r="DU8" s="3">
        <v>243</v>
      </c>
      <c r="DV8" s="3">
        <v>183</v>
      </c>
      <c r="DW8" s="3">
        <v>137</v>
      </c>
      <c r="DX8" s="3">
        <v>82</v>
      </c>
      <c r="DY8" s="3">
        <v>44</v>
      </c>
      <c r="DZ8" s="3">
        <v>9</v>
      </c>
      <c r="EA8" s="3">
        <v>2</v>
      </c>
      <c r="EB8">
        <v>985</v>
      </c>
      <c r="EC8">
        <v>275</v>
      </c>
      <c r="ED8">
        <v>55</v>
      </c>
      <c r="EE8">
        <v>365</v>
      </c>
      <c r="EF8">
        <v>3740</v>
      </c>
      <c r="EG8">
        <v>738</v>
      </c>
    </row>
    <row r="9" spans="1:137" x14ac:dyDescent="0.2">
      <c r="A9" t="s">
        <v>238</v>
      </c>
      <c r="B9" s="1">
        <v>6</v>
      </c>
      <c r="C9">
        <v>7002</v>
      </c>
      <c r="D9">
        <v>133</v>
      </c>
      <c r="E9">
        <v>113</v>
      </c>
      <c r="F9">
        <v>124</v>
      </c>
      <c r="G9">
        <v>123</v>
      </c>
      <c r="H9">
        <v>121</v>
      </c>
      <c r="I9">
        <v>138</v>
      </c>
      <c r="J9">
        <v>143</v>
      </c>
      <c r="K9">
        <v>135</v>
      </c>
      <c r="L9">
        <v>117</v>
      </c>
      <c r="M9">
        <v>165</v>
      </c>
      <c r="N9">
        <v>153</v>
      </c>
      <c r="O9">
        <v>137</v>
      </c>
      <c r="P9">
        <v>137</v>
      </c>
      <c r="Q9">
        <v>137</v>
      </c>
      <c r="R9">
        <v>157</v>
      </c>
      <c r="S9">
        <v>179</v>
      </c>
      <c r="T9">
        <v>163</v>
      </c>
      <c r="U9">
        <v>169</v>
      </c>
      <c r="V9">
        <v>164</v>
      </c>
      <c r="W9">
        <v>135</v>
      </c>
      <c r="X9">
        <v>159</v>
      </c>
      <c r="Y9">
        <v>163</v>
      </c>
      <c r="Z9">
        <v>145</v>
      </c>
      <c r="AA9">
        <v>148</v>
      </c>
      <c r="AB9">
        <v>162</v>
      </c>
      <c r="AC9">
        <v>649</v>
      </c>
      <c r="AD9">
        <v>595</v>
      </c>
      <c r="AE9">
        <v>544</v>
      </c>
      <c r="AF9">
        <v>436</v>
      </c>
      <c r="AG9">
        <v>373</v>
      </c>
      <c r="AH9">
        <v>234</v>
      </c>
      <c r="AI9">
        <v>170</v>
      </c>
      <c r="AJ9">
        <v>120</v>
      </c>
      <c r="AK9">
        <v>85</v>
      </c>
      <c r="AL9">
        <v>73</v>
      </c>
      <c r="AM9">
        <v>42</v>
      </c>
      <c r="AN9">
        <v>27</v>
      </c>
      <c r="AO9">
        <v>23</v>
      </c>
      <c r="AP9">
        <v>6</v>
      </c>
      <c r="AQ9">
        <v>1</v>
      </c>
      <c r="AR9">
        <v>1</v>
      </c>
      <c r="AS9" s="2">
        <v>3568</v>
      </c>
      <c r="AT9" s="2">
        <v>82</v>
      </c>
      <c r="AU9" s="2">
        <v>48</v>
      </c>
      <c r="AV9" s="2">
        <v>77</v>
      </c>
      <c r="AW9" s="2">
        <v>63</v>
      </c>
      <c r="AX9" s="2">
        <v>65</v>
      </c>
      <c r="AY9" s="2">
        <v>72</v>
      </c>
      <c r="AZ9" s="2">
        <v>75</v>
      </c>
      <c r="BA9" s="2">
        <v>73</v>
      </c>
      <c r="BB9" s="2">
        <v>63</v>
      </c>
      <c r="BC9" s="2">
        <v>88</v>
      </c>
      <c r="BD9" s="2">
        <v>86</v>
      </c>
      <c r="BE9" s="2">
        <v>68</v>
      </c>
      <c r="BF9" s="2">
        <v>74</v>
      </c>
      <c r="BG9" s="2">
        <v>79</v>
      </c>
      <c r="BH9" s="2">
        <v>80</v>
      </c>
      <c r="BI9" s="2">
        <v>92</v>
      </c>
      <c r="BJ9" s="2">
        <v>93</v>
      </c>
      <c r="BK9" s="2">
        <v>91</v>
      </c>
      <c r="BL9" s="2">
        <v>82</v>
      </c>
      <c r="BM9" s="2">
        <v>75</v>
      </c>
      <c r="BN9" s="2">
        <v>84</v>
      </c>
      <c r="BO9" s="2">
        <v>73</v>
      </c>
      <c r="BP9" s="2">
        <v>66</v>
      </c>
      <c r="BQ9" s="2">
        <v>72</v>
      </c>
      <c r="BR9" s="2">
        <v>85</v>
      </c>
      <c r="BS9" s="2">
        <v>322</v>
      </c>
      <c r="BT9" s="2">
        <v>300</v>
      </c>
      <c r="BU9" s="2">
        <v>264</v>
      </c>
      <c r="BV9" s="2">
        <v>227</v>
      </c>
      <c r="BW9" s="2">
        <v>194</v>
      </c>
      <c r="BX9" s="2">
        <v>105</v>
      </c>
      <c r="BY9" s="2">
        <v>77</v>
      </c>
      <c r="BZ9" s="2">
        <v>52</v>
      </c>
      <c r="CA9" s="2">
        <v>41</v>
      </c>
      <c r="CB9" s="2">
        <v>35</v>
      </c>
      <c r="CC9" s="2">
        <v>20</v>
      </c>
      <c r="CD9" s="2">
        <v>10</v>
      </c>
      <c r="CE9" s="2">
        <v>9</v>
      </c>
      <c r="CF9" s="2">
        <v>4</v>
      </c>
      <c r="CG9" s="2">
        <v>1</v>
      </c>
      <c r="CH9" s="2">
        <v>1</v>
      </c>
      <c r="CI9">
        <v>122</v>
      </c>
      <c r="CJ9">
        <v>26</v>
      </c>
      <c r="CK9">
        <v>6</v>
      </c>
      <c r="CL9" s="3">
        <v>3434</v>
      </c>
      <c r="CM9" s="3">
        <v>51</v>
      </c>
      <c r="CN9" s="3">
        <v>66</v>
      </c>
      <c r="CO9" s="3">
        <v>47</v>
      </c>
      <c r="CP9" s="3">
        <v>59</v>
      </c>
      <c r="CQ9" s="3">
        <v>56</v>
      </c>
      <c r="CR9" s="3">
        <v>67</v>
      </c>
      <c r="CS9" s="3">
        <v>68</v>
      </c>
      <c r="CT9" s="3">
        <v>62</v>
      </c>
      <c r="CU9" s="3">
        <v>53</v>
      </c>
      <c r="CV9" s="3">
        <v>77</v>
      </c>
      <c r="CW9" s="3">
        <v>67</v>
      </c>
      <c r="CX9" s="3">
        <v>70</v>
      </c>
      <c r="CY9" s="3">
        <v>63</v>
      </c>
      <c r="CZ9" s="3">
        <v>58</v>
      </c>
      <c r="DA9" s="3">
        <v>77</v>
      </c>
      <c r="DB9" s="3">
        <v>87</v>
      </c>
      <c r="DC9" s="3">
        <v>71</v>
      </c>
      <c r="DD9" s="3">
        <v>78</v>
      </c>
      <c r="DE9" s="3">
        <v>82</v>
      </c>
      <c r="DF9" s="3">
        <v>60</v>
      </c>
      <c r="DG9" s="3">
        <v>75</v>
      </c>
      <c r="DH9" s="3">
        <v>91</v>
      </c>
      <c r="DI9" s="3">
        <v>79</v>
      </c>
      <c r="DJ9" s="3">
        <v>76</v>
      </c>
      <c r="DK9" s="3">
        <v>77</v>
      </c>
      <c r="DL9" s="3">
        <v>328</v>
      </c>
      <c r="DM9" s="3">
        <v>296</v>
      </c>
      <c r="DN9" s="3">
        <v>280</v>
      </c>
      <c r="DO9" s="3">
        <v>209</v>
      </c>
      <c r="DP9" s="3">
        <v>179</v>
      </c>
      <c r="DQ9" s="3">
        <v>129</v>
      </c>
      <c r="DR9" s="3">
        <v>93</v>
      </c>
      <c r="DS9" s="3">
        <v>68</v>
      </c>
      <c r="DT9" s="3">
        <v>45</v>
      </c>
      <c r="DU9" s="3">
        <v>37</v>
      </c>
      <c r="DV9" s="3">
        <v>22</v>
      </c>
      <c r="DW9" s="3">
        <v>17</v>
      </c>
      <c r="DX9" s="3">
        <v>14</v>
      </c>
      <c r="DY9" s="3">
        <v>2</v>
      </c>
      <c r="DZ9" s="3">
        <v>0</v>
      </c>
      <c r="EA9" s="3">
        <v>0</v>
      </c>
      <c r="EB9">
        <v>136</v>
      </c>
      <c r="EC9">
        <v>32</v>
      </c>
      <c r="ED9">
        <v>2</v>
      </c>
      <c r="EE9">
        <v>335</v>
      </c>
      <c r="EF9">
        <v>2068</v>
      </c>
      <c r="EG9">
        <v>222</v>
      </c>
    </row>
    <row r="10" spans="1:137" x14ac:dyDescent="0.2">
      <c r="A10" t="s">
        <v>239</v>
      </c>
      <c r="B10" s="1">
        <v>3</v>
      </c>
      <c r="C10">
        <v>26896</v>
      </c>
      <c r="D10">
        <v>353</v>
      </c>
      <c r="E10">
        <v>324</v>
      </c>
      <c r="F10">
        <v>380</v>
      </c>
      <c r="G10">
        <v>354</v>
      </c>
      <c r="H10">
        <v>318</v>
      </c>
      <c r="I10">
        <v>345</v>
      </c>
      <c r="J10">
        <v>335</v>
      </c>
      <c r="K10">
        <v>347</v>
      </c>
      <c r="L10">
        <v>364</v>
      </c>
      <c r="M10">
        <v>341</v>
      </c>
      <c r="N10">
        <v>399</v>
      </c>
      <c r="O10">
        <v>408</v>
      </c>
      <c r="P10">
        <v>425</v>
      </c>
      <c r="Q10">
        <v>435</v>
      </c>
      <c r="R10">
        <v>459</v>
      </c>
      <c r="S10">
        <v>467</v>
      </c>
      <c r="T10">
        <v>491</v>
      </c>
      <c r="U10">
        <v>502</v>
      </c>
      <c r="V10">
        <v>553</v>
      </c>
      <c r="W10">
        <v>436</v>
      </c>
      <c r="X10">
        <v>534</v>
      </c>
      <c r="Y10">
        <v>529</v>
      </c>
      <c r="Z10">
        <v>625</v>
      </c>
      <c r="AA10">
        <v>567</v>
      </c>
      <c r="AB10">
        <v>542</v>
      </c>
      <c r="AC10">
        <v>2601</v>
      </c>
      <c r="AD10">
        <v>2201</v>
      </c>
      <c r="AE10">
        <v>1970</v>
      </c>
      <c r="AF10">
        <v>2104</v>
      </c>
      <c r="AG10">
        <v>1822</v>
      </c>
      <c r="AH10">
        <v>1397</v>
      </c>
      <c r="AI10">
        <v>1034</v>
      </c>
      <c r="AJ10">
        <v>852</v>
      </c>
      <c r="AK10">
        <v>618</v>
      </c>
      <c r="AL10">
        <v>540</v>
      </c>
      <c r="AM10">
        <v>387</v>
      </c>
      <c r="AN10">
        <v>334</v>
      </c>
      <c r="AO10">
        <v>137</v>
      </c>
      <c r="AP10">
        <v>45</v>
      </c>
      <c r="AQ10">
        <v>21</v>
      </c>
      <c r="AR10">
        <v>1</v>
      </c>
      <c r="AS10" s="2">
        <v>12386</v>
      </c>
      <c r="AT10" s="2">
        <v>164</v>
      </c>
      <c r="AU10" s="2">
        <v>168</v>
      </c>
      <c r="AV10" s="2">
        <v>209</v>
      </c>
      <c r="AW10" s="2">
        <v>185</v>
      </c>
      <c r="AX10" s="2">
        <v>162</v>
      </c>
      <c r="AY10" s="2">
        <v>157</v>
      </c>
      <c r="AZ10" s="2">
        <v>179</v>
      </c>
      <c r="BA10" s="2">
        <v>178</v>
      </c>
      <c r="BB10" s="2">
        <v>182</v>
      </c>
      <c r="BC10" s="2">
        <v>163</v>
      </c>
      <c r="BD10" s="2">
        <v>215</v>
      </c>
      <c r="BE10" s="2">
        <v>202</v>
      </c>
      <c r="BF10" s="2">
        <v>219</v>
      </c>
      <c r="BG10" s="2">
        <v>202</v>
      </c>
      <c r="BH10" s="2">
        <v>214</v>
      </c>
      <c r="BI10" s="2">
        <v>212</v>
      </c>
      <c r="BJ10" s="2">
        <v>235</v>
      </c>
      <c r="BK10" s="2">
        <v>244</v>
      </c>
      <c r="BL10" s="2">
        <v>270</v>
      </c>
      <c r="BM10" s="2">
        <v>199</v>
      </c>
      <c r="BN10" s="2">
        <v>260</v>
      </c>
      <c r="BO10" s="2">
        <v>254</v>
      </c>
      <c r="BP10" s="2">
        <v>302</v>
      </c>
      <c r="BQ10" s="2">
        <v>266</v>
      </c>
      <c r="BR10" s="2">
        <v>247</v>
      </c>
      <c r="BS10" s="2">
        <v>1264</v>
      </c>
      <c r="BT10" s="2">
        <v>1021</v>
      </c>
      <c r="BU10" s="2">
        <v>905</v>
      </c>
      <c r="BV10" s="2">
        <v>943</v>
      </c>
      <c r="BW10" s="2">
        <v>822</v>
      </c>
      <c r="BX10" s="2">
        <v>596</v>
      </c>
      <c r="BY10" s="2">
        <v>405</v>
      </c>
      <c r="BZ10" s="2">
        <v>339</v>
      </c>
      <c r="CA10" s="2">
        <v>255</v>
      </c>
      <c r="CB10" s="2">
        <v>206</v>
      </c>
      <c r="CC10" s="2">
        <v>158</v>
      </c>
      <c r="CD10" s="2">
        <v>119</v>
      </c>
      <c r="CE10" s="2">
        <v>45</v>
      </c>
      <c r="CF10" s="2">
        <v>12</v>
      </c>
      <c r="CG10" s="2">
        <v>6</v>
      </c>
      <c r="CH10" s="2">
        <v>0</v>
      </c>
      <c r="CI10">
        <v>801</v>
      </c>
      <c r="CJ10">
        <v>182</v>
      </c>
      <c r="CK10">
        <v>19</v>
      </c>
      <c r="CL10" s="3">
        <v>14510</v>
      </c>
      <c r="CM10" s="3">
        <v>188</v>
      </c>
      <c r="CN10" s="3">
        <v>156</v>
      </c>
      <c r="CO10" s="3">
        <v>171</v>
      </c>
      <c r="CP10" s="3">
        <v>169</v>
      </c>
      <c r="CQ10" s="3">
        <v>156</v>
      </c>
      <c r="CR10" s="3">
        <v>188</v>
      </c>
      <c r="CS10" s="3">
        <v>156</v>
      </c>
      <c r="CT10" s="3">
        <v>169</v>
      </c>
      <c r="CU10" s="3">
        <v>182</v>
      </c>
      <c r="CV10" s="3">
        <v>178</v>
      </c>
      <c r="CW10" s="3">
        <v>183</v>
      </c>
      <c r="CX10" s="3">
        <v>206</v>
      </c>
      <c r="CY10" s="3">
        <v>206</v>
      </c>
      <c r="CZ10" s="3">
        <v>233</v>
      </c>
      <c r="DA10" s="3">
        <v>245</v>
      </c>
      <c r="DB10" s="3">
        <v>255</v>
      </c>
      <c r="DC10" s="3">
        <v>256</v>
      </c>
      <c r="DD10" s="3">
        <v>258</v>
      </c>
      <c r="DE10" s="3">
        <v>283</v>
      </c>
      <c r="DF10" s="3">
        <v>237</v>
      </c>
      <c r="DG10" s="3">
        <v>274</v>
      </c>
      <c r="DH10" s="3">
        <v>275</v>
      </c>
      <c r="DI10" s="3">
        <v>324</v>
      </c>
      <c r="DJ10" s="3">
        <v>301</v>
      </c>
      <c r="DK10" s="3">
        <v>296</v>
      </c>
      <c r="DL10" s="3">
        <v>1336</v>
      </c>
      <c r="DM10" s="3">
        <v>1180</v>
      </c>
      <c r="DN10" s="3">
        <v>1065</v>
      </c>
      <c r="DO10" s="3">
        <v>1161</v>
      </c>
      <c r="DP10" s="3">
        <v>1000</v>
      </c>
      <c r="DQ10" s="3">
        <v>800</v>
      </c>
      <c r="DR10" s="3">
        <v>630</v>
      </c>
      <c r="DS10" s="3">
        <v>513</v>
      </c>
      <c r="DT10" s="3">
        <v>363</v>
      </c>
      <c r="DU10" s="3">
        <v>334</v>
      </c>
      <c r="DV10" s="3">
        <v>229</v>
      </c>
      <c r="DW10" s="3">
        <v>215</v>
      </c>
      <c r="DX10" s="3">
        <v>93</v>
      </c>
      <c r="DY10" s="3">
        <v>32</v>
      </c>
      <c r="DZ10" s="3">
        <v>15</v>
      </c>
      <c r="EA10" s="3">
        <v>1</v>
      </c>
      <c r="EB10">
        <v>1282</v>
      </c>
      <c r="EC10">
        <v>356</v>
      </c>
      <c r="ED10">
        <v>48</v>
      </c>
      <c r="EE10">
        <v>1073</v>
      </c>
      <c r="EF10">
        <v>8500</v>
      </c>
      <c r="EG10">
        <v>1430</v>
      </c>
    </row>
    <row r="11" spans="1:137" x14ac:dyDescent="0.2">
      <c r="A11" t="s">
        <v>240</v>
      </c>
      <c r="B11" s="1">
        <v>1</v>
      </c>
      <c r="C11">
        <v>3917</v>
      </c>
      <c r="D11">
        <v>60</v>
      </c>
      <c r="E11">
        <v>62</v>
      </c>
      <c r="F11">
        <v>68</v>
      </c>
      <c r="G11">
        <v>62</v>
      </c>
      <c r="H11">
        <v>61</v>
      </c>
      <c r="I11">
        <v>58</v>
      </c>
      <c r="J11">
        <v>73</v>
      </c>
      <c r="K11">
        <v>47</v>
      </c>
      <c r="L11">
        <v>77</v>
      </c>
      <c r="M11">
        <v>67</v>
      </c>
      <c r="N11">
        <v>63</v>
      </c>
      <c r="O11">
        <v>59</v>
      </c>
      <c r="P11">
        <v>72</v>
      </c>
      <c r="Q11">
        <v>78</v>
      </c>
      <c r="R11">
        <v>87</v>
      </c>
      <c r="S11">
        <v>56</v>
      </c>
      <c r="T11">
        <v>65</v>
      </c>
      <c r="U11">
        <v>75</v>
      </c>
      <c r="V11">
        <v>68</v>
      </c>
      <c r="W11">
        <v>57</v>
      </c>
      <c r="X11">
        <v>69</v>
      </c>
      <c r="Y11">
        <v>94</v>
      </c>
      <c r="Z11">
        <v>70</v>
      </c>
      <c r="AA11">
        <v>76</v>
      </c>
      <c r="AB11">
        <v>63</v>
      </c>
      <c r="AC11">
        <v>352</v>
      </c>
      <c r="AD11">
        <v>325</v>
      </c>
      <c r="AE11">
        <v>291</v>
      </c>
      <c r="AF11">
        <v>264</v>
      </c>
      <c r="AG11">
        <v>234</v>
      </c>
      <c r="AH11">
        <v>204</v>
      </c>
      <c r="AI11">
        <v>141</v>
      </c>
      <c r="AJ11">
        <v>139</v>
      </c>
      <c r="AK11">
        <v>96</v>
      </c>
      <c r="AL11">
        <v>79</v>
      </c>
      <c r="AM11">
        <v>43</v>
      </c>
      <c r="AN11">
        <v>31</v>
      </c>
      <c r="AO11">
        <v>21</v>
      </c>
      <c r="AP11">
        <v>6</v>
      </c>
      <c r="AQ11">
        <v>2</v>
      </c>
      <c r="AR11">
        <v>1</v>
      </c>
      <c r="AS11" s="2">
        <v>1869</v>
      </c>
      <c r="AT11" s="2">
        <v>32</v>
      </c>
      <c r="AU11" s="2">
        <v>26</v>
      </c>
      <c r="AV11" s="2">
        <v>39</v>
      </c>
      <c r="AW11" s="2">
        <v>34</v>
      </c>
      <c r="AX11" s="2">
        <v>35</v>
      </c>
      <c r="AY11" s="2">
        <v>32</v>
      </c>
      <c r="AZ11" s="2">
        <v>37</v>
      </c>
      <c r="BA11" s="2">
        <v>18</v>
      </c>
      <c r="BB11" s="2">
        <v>42</v>
      </c>
      <c r="BC11" s="2">
        <v>40</v>
      </c>
      <c r="BD11" s="2">
        <v>27</v>
      </c>
      <c r="BE11" s="2">
        <v>34</v>
      </c>
      <c r="BF11" s="2">
        <v>39</v>
      </c>
      <c r="BG11" s="2">
        <v>42</v>
      </c>
      <c r="BH11" s="2">
        <v>49</v>
      </c>
      <c r="BI11" s="2">
        <v>16</v>
      </c>
      <c r="BJ11" s="2">
        <v>34</v>
      </c>
      <c r="BK11" s="2">
        <v>45</v>
      </c>
      <c r="BL11" s="2">
        <v>37</v>
      </c>
      <c r="BM11" s="2">
        <v>31</v>
      </c>
      <c r="BN11" s="2">
        <v>32</v>
      </c>
      <c r="BO11" s="2">
        <v>45</v>
      </c>
      <c r="BP11" s="2">
        <v>32</v>
      </c>
      <c r="BQ11" s="2">
        <v>45</v>
      </c>
      <c r="BR11" s="2">
        <v>29</v>
      </c>
      <c r="BS11" s="2">
        <v>165</v>
      </c>
      <c r="BT11" s="2">
        <v>163</v>
      </c>
      <c r="BU11" s="2">
        <v>144</v>
      </c>
      <c r="BV11" s="2">
        <v>124</v>
      </c>
      <c r="BW11" s="2">
        <v>114</v>
      </c>
      <c r="BX11" s="2">
        <v>86</v>
      </c>
      <c r="BY11" s="2">
        <v>58</v>
      </c>
      <c r="BZ11" s="2">
        <v>49</v>
      </c>
      <c r="CA11" s="2">
        <v>36</v>
      </c>
      <c r="CB11" s="2">
        <v>22</v>
      </c>
      <c r="CC11" s="2">
        <v>19</v>
      </c>
      <c r="CD11" s="2">
        <v>7</v>
      </c>
      <c r="CE11" s="2">
        <v>4</v>
      </c>
      <c r="CF11" s="2">
        <v>3</v>
      </c>
      <c r="CG11" s="2">
        <v>1</v>
      </c>
      <c r="CH11" s="2">
        <v>0</v>
      </c>
      <c r="CI11">
        <v>93</v>
      </c>
      <c r="CJ11">
        <v>16</v>
      </c>
      <c r="CK11">
        <v>4</v>
      </c>
      <c r="CL11" s="3">
        <v>2048</v>
      </c>
      <c r="CM11" s="3">
        <v>28</v>
      </c>
      <c r="CN11" s="3">
        <v>36</v>
      </c>
      <c r="CO11" s="3">
        <v>29</v>
      </c>
      <c r="CP11" s="3">
        <v>28</v>
      </c>
      <c r="CQ11" s="3">
        <v>26</v>
      </c>
      <c r="CR11" s="3">
        <v>26</v>
      </c>
      <c r="CS11" s="3">
        <v>35</v>
      </c>
      <c r="CT11" s="3">
        <v>29</v>
      </c>
      <c r="CU11" s="3">
        <v>35</v>
      </c>
      <c r="CV11" s="3">
        <v>27</v>
      </c>
      <c r="CW11" s="3">
        <v>36</v>
      </c>
      <c r="CX11" s="3">
        <v>25</v>
      </c>
      <c r="CY11" s="3">
        <v>33</v>
      </c>
      <c r="CZ11" s="3">
        <v>36</v>
      </c>
      <c r="DA11" s="3">
        <v>38</v>
      </c>
      <c r="DB11" s="3">
        <v>41</v>
      </c>
      <c r="DC11" s="3">
        <v>30</v>
      </c>
      <c r="DD11" s="3">
        <v>30</v>
      </c>
      <c r="DE11" s="3">
        <v>30</v>
      </c>
      <c r="DF11" s="3">
        <v>26</v>
      </c>
      <c r="DG11" s="3">
        <v>36</v>
      </c>
      <c r="DH11" s="3">
        <v>49</v>
      </c>
      <c r="DI11" s="3">
        <v>37</v>
      </c>
      <c r="DJ11" s="3">
        <v>31</v>
      </c>
      <c r="DK11" s="3">
        <v>34</v>
      </c>
      <c r="DL11" s="3">
        <v>186</v>
      </c>
      <c r="DM11" s="3">
        <v>161</v>
      </c>
      <c r="DN11" s="3">
        <v>148</v>
      </c>
      <c r="DO11" s="3">
        <v>140</v>
      </c>
      <c r="DP11" s="3">
        <v>120</v>
      </c>
      <c r="DQ11" s="3">
        <v>118</v>
      </c>
      <c r="DR11" s="3">
        <v>83</v>
      </c>
      <c r="DS11" s="3">
        <v>90</v>
      </c>
      <c r="DT11" s="3">
        <v>59</v>
      </c>
      <c r="DU11" s="3">
        <v>57</v>
      </c>
      <c r="DV11" s="3">
        <v>24</v>
      </c>
      <c r="DW11" s="3">
        <v>24</v>
      </c>
      <c r="DX11" s="3">
        <v>17</v>
      </c>
      <c r="DY11" s="3">
        <v>3</v>
      </c>
      <c r="DZ11" s="3">
        <v>1</v>
      </c>
      <c r="EA11" s="3">
        <v>1</v>
      </c>
      <c r="EB11">
        <v>186</v>
      </c>
      <c r="EC11">
        <v>46</v>
      </c>
      <c r="ED11">
        <v>5</v>
      </c>
      <c r="EE11">
        <v>170</v>
      </c>
      <c r="EF11">
        <v>1100</v>
      </c>
      <c r="EG11">
        <v>201</v>
      </c>
    </row>
    <row r="12" spans="1:137" x14ac:dyDescent="0.2">
      <c r="A12" t="s">
        <v>241</v>
      </c>
      <c r="B12" s="1">
        <v>3</v>
      </c>
      <c r="C12">
        <v>22069</v>
      </c>
      <c r="D12">
        <v>361</v>
      </c>
      <c r="E12">
        <v>366</v>
      </c>
      <c r="F12">
        <v>360</v>
      </c>
      <c r="G12">
        <v>366</v>
      </c>
      <c r="H12">
        <v>411</v>
      </c>
      <c r="I12">
        <v>386</v>
      </c>
      <c r="J12">
        <v>379</v>
      </c>
      <c r="K12">
        <v>409</v>
      </c>
      <c r="L12">
        <v>406</v>
      </c>
      <c r="M12">
        <v>421</v>
      </c>
      <c r="N12">
        <v>444</v>
      </c>
      <c r="O12">
        <v>438</v>
      </c>
      <c r="P12">
        <v>431</v>
      </c>
      <c r="Q12">
        <v>450</v>
      </c>
      <c r="R12">
        <v>419</v>
      </c>
      <c r="S12">
        <v>516</v>
      </c>
      <c r="T12">
        <v>471</v>
      </c>
      <c r="U12">
        <v>460</v>
      </c>
      <c r="V12">
        <v>491</v>
      </c>
      <c r="W12">
        <v>413</v>
      </c>
      <c r="X12">
        <v>440</v>
      </c>
      <c r="Y12">
        <v>499</v>
      </c>
      <c r="Z12">
        <v>552</v>
      </c>
      <c r="AA12">
        <v>504</v>
      </c>
      <c r="AB12">
        <v>467</v>
      </c>
      <c r="AC12">
        <v>2085</v>
      </c>
      <c r="AD12">
        <v>1690</v>
      </c>
      <c r="AE12">
        <v>1557</v>
      </c>
      <c r="AF12">
        <v>1488</v>
      </c>
      <c r="AG12">
        <v>1266</v>
      </c>
      <c r="AH12">
        <v>922</v>
      </c>
      <c r="AI12">
        <v>700</v>
      </c>
      <c r="AJ12">
        <v>497</v>
      </c>
      <c r="AK12">
        <v>340</v>
      </c>
      <c r="AL12">
        <v>286</v>
      </c>
      <c r="AM12">
        <v>174</v>
      </c>
      <c r="AN12">
        <v>116</v>
      </c>
      <c r="AO12">
        <v>54</v>
      </c>
      <c r="AP12">
        <v>18</v>
      </c>
      <c r="AQ12">
        <v>11</v>
      </c>
      <c r="AR12">
        <v>2</v>
      </c>
      <c r="AS12" s="2">
        <v>10698</v>
      </c>
      <c r="AT12" s="2">
        <v>170</v>
      </c>
      <c r="AU12" s="2">
        <v>190</v>
      </c>
      <c r="AV12" s="2">
        <v>202</v>
      </c>
      <c r="AW12" s="2">
        <v>189</v>
      </c>
      <c r="AX12" s="2">
        <v>219</v>
      </c>
      <c r="AY12" s="2">
        <v>210</v>
      </c>
      <c r="AZ12" s="2">
        <v>187</v>
      </c>
      <c r="BA12" s="2">
        <v>206</v>
      </c>
      <c r="BB12" s="2">
        <v>209</v>
      </c>
      <c r="BC12" s="2">
        <v>209</v>
      </c>
      <c r="BD12" s="2">
        <v>241</v>
      </c>
      <c r="BE12" s="2">
        <v>220</v>
      </c>
      <c r="BF12" s="2">
        <v>233</v>
      </c>
      <c r="BG12" s="2">
        <v>213</v>
      </c>
      <c r="BH12" s="2">
        <v>224</v>
      </c>
      <c r="BI12" s="2">
        <v>242</v>
      </c>
      <c r="BJ12" s="2">
        <v>238</v>
      </c>
      <c r="BK12" s="2">
        <v>212</v>
      </c>
      <c r="BL12" s="2">
        <v>256</v>
      </c>
      <c r="BM12" s="2">
        <v>221</v>
      </c>
      <c r="BN12" s="2">
        <v>211</v>
      </c>
      <c r="BO12" s="2">
        <v>235</v>
      </c>
      <c r="BP12" s="2">
        <v>271</v>
      </c>
      <c r="BQ12" s="2">
        <v>247</v>
      </c>
      <c r="BR12" s="2">
        <v>245</v>
      </c>
      <c r="BS12" s="2">
        <v>1017</v>
      </c>
      <c r="BT12" s="2">
        <v>826</v>
      </c>
      <c r="BU12" s="2">
        <v>730</v>
      </c>
      <c r="BV12" s="2">
        <v>690</v>
      </c>
      <c r="BW12" s="2">
        <v>579</v>
      </c>
      <c r="BX12" s="2">
        <v>434</v>
      </c>
      <c r="BY12" s="2">
        <v>309</v>
      </c>
      <c r="BZ12" s="2">
        <v>208</v>
      </c>
      <c r="CA12" s="2">
        <v>146</v>
      </c>
      <c r="CB12" s="2">
        <v>119</v>
      </c>
      <c r="CC12" s="2">
        <v>66</v>
      </c>
      <c r="CD12" s="2">
        <v>44</v>
      </c>
      <c r="CE12" s="2">
        <v>21</v>
      </c>
      <c r="CF12" s="2">
        <v>4</v>
      </c>
      <c r="CG12" s="2">
        <v>5</v>
      </c>
      <c r="CH12" s="2">
        <v>1</v>
      </c>
      <c r="CI12">
        <v>405</v>
      </c>
      <c r="CJ12">
        <v>75</v>
      </c>
      <c r="CK12">
        <v>10</v>
      </c>
      <c r="CL12" s="3">
        <v>11371</v>
      </c>
      <c r="CM12" s="3">
        <v>191</v>
      </c>
      <c r="CN12" s="3">
        <v>176</v>
      </c>
      <c r="CO12" s="3">
        <v>158</v>
      </c>
      <c r="CP12" s="3">
        <v>177</v>
      </c>
      <c r="CQ12" s="3">
        <v>193</v>
      </c>
      <c r="CR12" s="3">
        <v>176</v>
      </c>
      <c r="CS12" s="3">
        <v>191</v>
      </c>
      <c r="CT12" s="3">
        <v>203</v>
      </c>
      <c r="CU12" s="3">
        <v>197</v>
      </c>
      <c r="CV12" s="3">
        <v>212</v>
      </c>
      <c r="CW12" s="3">
        <v>203</v>
      </c>
      <c r="CX12" s="3">
        <v>219</v>
      </c>
      <c r="CY12" s="3">
        <v>198</v>
      </c>
      <c r="CZ12" s="3">
        <v>236</v>
      </c>
      <c r="DA12" s="3">
        <v>196</v>
      </c>
      <c r="DB12" s="3">
        <v>274</v>
      </c>
      <c r="DC12" s="3">
        <v>233</v>
      </c>
      <c r="DD12" s="3">
        <v>248</v>
      </c>
      <c r="DE12" s="3">
        <v>235</v>
      </c>
      <c r="DF12" s="3">
        <v>193</v>
      </c>
      <c r="DG12" s="3">
        <v>229</v>
      </c>
      <c r="DH12" s="3">
        <v>264</v>
      </c>
      <c r="DI12" s="3">
        <v>281</v>
      </c>
      <c r="DJ12" s="3">
        <v>257</v>
      </c>
      <c r="DK12" s="3">
        <v>223</v>
      </c>
      <c r="DL12" s="3">
        <v>1069</v>
      </c>
      <c r="DM12" s="3">
        <v>864</v>
      </c>
      <c r="DN12" s="3">
        <v>826</v>
      </c>
      <c r="DO12" s="3">
        <v>798</v>
      </c>
      <c r="DP12" s="3">
        <v>688</v>
      </c>
      <c r="DQ12" s="3">
        <v>488</v>
      </c>
      <c r="DR12" s="3">
        <v>391</v>
      </c>
      <c r="DS12" s="3">
        <v>289</v>
      </c>
      <c r="DT12" s="3">
        <v>195</v>
      </c>
      <c r="DU12" s="3">
        <v>168</v>
      </c>
      <c r="DV12" s="3">
        <v>108</v>
      </c>
      <c r="DW12" s="3">
        <v>72</v>
      </c>
      <c r="DX12" s="3">
        <v>33</v>
      </c>
      <c r="DY12" s="3">
        <v>14</v>
      </c>
      <c r="DZ12" s="3">
        <v>6</v>
      </c>
      <c r="EA12" s="3">
        <v>1</v>
      </c>
      <c r="EB12">
        <v>596</v>
      </c>
      <c r="EC12">
        <v>126</v>
      </c>
      <c r="ED12">
        <v>21</v>
      </c>
      <c r="EE12">
        <v>1051</v>
      </c>
      <c r="EF12">
        <v>6681</v>
      </c>
      <c r="EG12">
        <v>879</v>
      </c>
    </row>
    <row r="13" spans="1:137" x14ac:dyDescent="0.2">
      <c r="A13" t="s">
        <v>242</v>
      </c>
      <c r="B13" s="1">
        <v>1</v>
      </c>
      <c r="C13">
        <v>75365</v>
      </c>
      <c r="D13">
        <v>1192</v>
      </c>
      <c r="E13">
        <v>1169</v>
      </c>
      <c r="F13">
        <v>1246</v>
      </c>
      <c r="G13">
        <v>1202</v>
      </c>
      <c r="H13">
        <v>1171</v>
      </c>
      <c r="I13">
        <v>1204</v>
      </c>
      <c r="J13">
        <v>1116</v>
      </c>
      <c r="K13">
        <v>1212</v>
      </c>
      <c r="L13">
        <v>1174</v>
      </c>
      <c r="M13">
        <v>1288</v>
      </c>
      <c r="N13">
        <v>1403</v>
      </c>
      <c r="O13">
        <v>1299</v>
      </c>
      <c r="P13">
        <v>1470</v>
      </c>
      <c r="Q13">
        <v>1434</v>
      </c>
      <c r="R13">
        <v>1435</v>
      </c>
      <c r="S13">
        <v>1629</v>
      </c>
      <c r="T13">
        <v>1502</v>
      </c>
      <c r="U13">
        <v>1557</v>
      </c>
      <c r="V13">
        <v>1625</v>
      </c>
      <c r="W13">
        <v>1369</v>
      </c>
      <c r="X13">
        <v>1576</v>
      </c>
      <c r="Y13">
        <v>1657</v>
      </c>
      <c r="Z13">
        <v>1762</v>
      </c>
      <c r="AA13">
        <v>1700</v>
      </c>
      <c r="AB13">
        <v>1646</v>
      </c>
      <c r="AC13">
        <v>7472</v>
      </c>
      <c r="AD13">
        <v>6211</v>
      </c>
      <c r="AE13">
        <v>5330</v>
      </c>
      <c r="AF13">
        <v>5330</v>
      </c>
      <c r="AG13">
        <v>4484</v>
      </c>
      <c r="AH13">
        <v>3426</v>
      </c>
      <c r="AI13">
        <v>2522</v>
      </c>
      <c r="AJ13">
        <v>1911</v>
      </c>
      <c r="AK13">
        <v>1305</v>
      </c>
      <c r="AL13">
        <v>989</v>
      </c>
      <c r="AM13">
        <v>607</v>
      </c>
      <c r="AN13">
        <v>410</v>
      </c>
      <c r="AO13">
        <v>217</v>
      </c>
      <c r="AP13">
        <v>81</v>
      </c>
      <c r="AQ13">
        <v>28</v>
      </c>
      <c r="AR13">
        <v>6</v>
      </c>
      <c r="AS13" s="2">
        <v>36066</v>
      </c>
      <c r="AT13" s="2">
        <v>607</v>
      </c>
      <c r="AU13" s="2">
        <v>608</v>
      </c>
      <c r="AV13" s="2">
        <v>624</v>
      </c>
      <c r="AW13" s="2">
        <v>635</v>
      </c>
      <c r="AX13" s="2">
        <v>587</v>
      </c>
      <c r="AY13" s="2">
        <v>615</v>
      </c>
      <c r="AZ13" s="2">
        <v>543</v>
      </c>
      <c r="BA13" s="2">
        <v>612</v>
      </c>
      <c r="BB13" s="2">
        <v>596</v>
      </c>
      <c r="BC13" s="2">
        <v>677</v>
      </c>
      <c r="BD13" s="2">
        <v>688</v>
      </c>
      <c r="BE13" s="2">
        <v>667</v>
      </c>
      <c r="BF13" s="2">
        <v>714</v>
      </c>
      <c r="BG13" s="2">
        <v>748</v>
      </c>
      <c r="BH13" s="2">
        <v>745</v>
      </c>
      <c r="BI13" s="2">
        <v>835</v>
      </c>
      <c r="BJ13" s="2">
        <v>744</v>
      </c>
      <c r="BK13" s="2">
        <v>726</v>
      </c>
      <c r="BL13" s="2">
        <v>794</v>
      </c>
      <c r="BM13" s="2">
        <v>687</v>
      </c>
      <c r="BN13" s="2">
        <v>780</v>
      </c>
      <c r="BO13" s="2">
        <v>814</v>
      </c>
      <c r="BP13" s="2">
        <v>830</v>
      </c>
      <c r="BQ13" s="2">
        <v>804</v>
      </c>
      <c r="BR13" s="2">
        <v>805</v>
      </c>
      <c r="BS13" s="2">
        <v>3658</v>
      </c>
      <c r="BT13" s="2">
        <v>2929</v>
      </c>
      <c r="BU13" s="2">
        <v>2512</v>
      </c>
      <c r="BV13" s="2">
        <v>2424</v>
      </c>
      <c r="BW13" s="2">
        <v>2057</v>
      </c>
      <c r="BX13" s="2">
        <v>1567</v>
      </c>
      <c r="BY13" s="2">
        <v>1137</v>
      </c>
      <c r="BZ13" s="2">
        <v>848</v>
      </c>
      <c r="CA13" s="2">
        <v>555</v>
      </c>
      <c r="CB13" s="2">
        <v>405</v>
      </c>
      <c r="CC13" s="2">
        <v>240</v>
      </c>
      <c r="CD13" s="2">
        <v>145</v>
      </c>
      <c r="CE13" s="2">
        <v>62</v>
      </c>
      <c r="CF13" s="2">
        <v>30</v>
      </c>
      <c r="CG13" s="2">
        <v>7</v>
      </c>
      <c r="CH13" s="2">
        <v>2</v>
      </c>
      <c r="CI13">
        <v>1446</v>
      </c>
      <c r="CJ13">
        <v>247</v>
      </c>
      <c r="CK13">
        <v>40</v>
      </c>
      <c r="CL13" s="3">
        <v>39299</v>
      </c>
      <c r="CM13" s="3">
        <v>585</v>
      </c>
      <c r="CN13" s="3">
        <v>561</v>
      </c>
      <c r="CO13" s="3">
        <v>621</v>
      </c>
      <c r="CP13" s="3">
        <v>567</v>
      </c>
      <c r="CQ13" s="3">
        <v>584</v>
      </c>
      <c r="CR13" s="3">
        <v>589</v>
      </c>
      <c r="CS13" s="3">
        <v>572</v>
      </c>
      <c r="CT13" s="3">
        <v>600</v>
      </c>
      <c r="CU13" s="3">
        <v>578</v>
      </c>
      <c r="CV13" s="3">
        <v>611</v>
      </c>
      <c r="CW13" s="3">
        <v>715</v>
      </c>
      <c r="CX13" s="3">
        <v>632</v>
      </c>
      <c r="CY13" s="3">
        <v>757</v>
      </c>
      <c r="CZ13" s="3">
        <v>686</v>
      </c>
      <c r="DA13" s="3">
        <v>690</v>
      </c>
      <c r="DB13" s="3">
        <v>794</v>
      </c>
      <c r="DC13" s="3">
        <v>758</v>
      </c>
      <c r="DD13" s="3">
        <v>830</v>
      </c>
      <c r="DE13" s="3">
        <v>831</v>
      </c>
      <c r="DF13" s="3">
        <v>683</v>
      </c>
      <c r="DG13" s="3">
        <v>795</v>
      </c>
      <c r="DH13" s="3">
        <v>843</v>
      </c>
      <c r="DI13" s="3">
        <v>931</v>
      </c>
      <c r="DJ13" s="3">
        <v>896</v>
      </c>
      <c r="DK13" s="3">
        <v>841</v>
      </c>
      <c r="DL13" s="3">
        <v>3814</v>
      </c>
      <c r="DM13" s="3">
        <v>3282</v>
      </c>
      <c r="DN13" s="3">
        <v>2818</v>
      </c>
      <c r="DO13" s="3">
        <v>2906</v>
      </c>
      <c r="DP13" s="3">
        <v>2427</v>
      </c>
      <c r="DQ13" s="3">
        <v>1859</v>
      </c>
      <c r="DR13" s="3">
        <v>1385</v>
      </c>
      <c r="DS13" s="3">
        <v>1062</v>
      </c>
      <c r="DT13" s="3">
        <v>750</v>
      </c>
      <c r="DU13" s="3">
        <v>584</v>
      </c>
      <c r="DV13" s="3">
        <v>366</v>
      </c>
      <c r="DW13" s="3">
        <v>265</v>
      </c>
      <c r="DX13" s="3">
        <v>155</v>
      </c>
      <c r="DY13" s="3">
        <v>51</v>
      </c>
      <c r="DZ13" s="3">
        <v>21</v>
      </c>
      <c r="EA13" s="3">
        <v>4</v>
      </c>
      <c r="EB13">
        <v>2197</v>
      </c>
      <c r="EC13">
        <v>496</v>
      </c>
      <c r="ED13">
        <v>76</v>
      </c>
      <c r="EE13">
        <v>3479</v>
      </c>
      <c r="EF13">
        <v>23449</v>
      </c>
      <c r="EG13">
        <v>3244</v>
      </c>
    </row>
    <row r="14" spans="1:137" x14ac:dyDescent="0.2">
      <c r="A14" t="s">
        <v>243</v>
      </c>
      <c r="B14" s="1">
        <v>6</v>
      </c>
      <c r="C14">
        <v>31059</v>
      </c>
      <c r="D14">
        <v>515</v>
      </c>
      <c r="E14">
        <v>538</v>
      </c>
      <c r="F14">
        <v>569</v>
      </c>
      <c r="G14">
        <v>571</v>
      </c>
      <c r="H14">
        <v>538</v>
      </c>
      <c r="I14">
        <v>568</v>
      </c>
      <c r="J14">
        <v>572</v>
      </c>
      <c r="K14">
        <v>550</v>
      </c>
      <c r="L14">
        <v>612</v>
      </c>
      <c r="M14">
        <v>579</v>
      </c>
      <c r="N14">
        <v>672</v>
      </c>
      <c r="O14">
        <v>593</v>
      </c>
      <c r="P14">
        <v>603</v>
      </c>
      <c r="Q14">
        <v>642</v>
      </c>
      <c r="R14">
        <v>640</v>
      </c>
      <c r="S14">
        <v>683</v>
      </c>
      <c r="T14">
        <v>644</v>
      </c>
      <c r="U14">
        <v>652</v>
      </c>
      <c r="V14">
        <v>626</v>
      </c>
      <c r="W14">
        <v>542</v>
      </c>
      <c r="X14">
        <v>601</v>
      </c>
      <c r="Y14">
        <v>639</v>
      </c>
      <c r="Z14">
        <v>663</v>
      </c>
      <c r="AA14">
        <v>666</v>
      </c>
      <c r="AB14">
        <v>638</v>
      </c>
      <c r="AC14">
        <v>2866</v>
      </c>
      <c r="AD14">
        <v>2785</v>
      </c>
      <c r="AE14">
        <v>2461</v>
      </c>
      <c r="AF14">
        <v>2122</v>
      </c>
      <c r="AG14">
        <v>1735</v>
      </c>
      <c r="AH14">
        <v>1247</v>
      </c>
      <c r="AI14">
        <v>903</v>
      </c>
      <c r="AJ14">
        <v>601</v>
      </c>
      <c r="AK14">
        <v>460</v>
      </c>
      <c r="AL14">
        <v>322</v>
      </c>
      <c r="AM14">
        <v>196</v>
      </c>
      <c r="AN14">
        <v>132</v>
      </c>
      <c r="AO14">
        <v>79</v>
      </c>
      <c r="AP14">
        <v>18</v>
      </c>
      <c r="AQ14">
        <v>12</v>
      </c>
      <c r="AR14">
        <v>3</v>
      </c>
      <c r="AS14" s="2">
        <v>14942</v>
      </c>
      <c r="AT14" s="2">
        <v>254</v>
      </c>
      <c r="AU14" s="2">
        <v>278</v>
      </c>
      <c r="AV14" s="2">
        <v>293</v>
      </c>
      <c r="AW14" s="2">
        <v>293</v>
      </c>
      <c r="AX14" s="2">
        <v>280</v>
      </c>
      <c r="AY14" s="2">
        <v>287</v>
      </c>
      <c r="AZ14" s="2">
        <v>299</v>
      </c>
      <c r="BA14" s="2">
        <v>290</v>
      </c>
      <c r="BB14" s="2">
        <v>305</v>
      </c>
      <c r="BC14" s="2">
        <v>309</v>
      </c>
      <c r="BD14" s="2">
        <v>344</v>
      </c>
      <c r="BE14" s="2">
        <v>304</v>
      </c>
      <c r="BF14" s="2">
        <v>288</v>
      </c>
      <c r="BG14" s="2">
        <v>333</v>
      </c>
      <c r="BH14" s="2">
        <v>308</v>
      </c>
      <c r="BI14" s="2">
        <v>339</v>
      </c>
      <c r="BJ14" s="2">
        <v>317</v>
      </c>
      <c r="BK14" s="2">
        <v>304</v>
      </c>
      <c r="BL14" s="2">
        <v>300</v>
      </c>
      <c r="BM14" s="2">
        <v>271</v>
      </c>
      <c r="BN14" s="2">
        <v>302</v>
      </c>
      <c r="BO14" s="2">
        <v>298</v>
      </c>
      <c r="BP14" s="2">
        <v>319</v>
      </c>
      <c r="BQ14" s="2">
        <v>325</v>
      </c>
      <c r="BR14" s="2">
        <v>310</v>
      </c>
      <c r="BS14" s="2">
        <v>1355</v>
      </c>
      <c r="BT14" s="2">
        <v>1327</v>
      </c>
      <c r="BU14" s="2">
        <v>1157</v>
      </c>
      <c r="BV14" s="2">
        <v>1024</v>
      </c>
      <c r="BW14" s="2">
        <v>784</v>
      </c>
      <c r="BX14" s="2">
        <v>565</v>
      </c>
      <c r="BY14" s="2">
        <v>415</v>
      </c>
      <c r="BZ14" s="2">
        <v>259</v>
      </c>
      <c r="CA14" s="2">
        <v>190</v>
      </c>
      <c r="CB14" s="2">
        <v>148</v>
      </c>
      <c r="CC14" s="2">
        <v>82</v>
      </c>
      <c r="CD14" s="2">
        <v>41</v>
      </c>
      <c r="CE14" s="2">
        <v>27</v>
      </c>
      <c r="CF14" s="2">
        <v>10</v>
      </c>
      <c r="CG14" s="2">
        <v>6</v>
      </c>
      <c r="CH14" s="2">
        <v>1</v>
      </c>
      <c r="CI14">
        <v>506</v>
      </c>
      <c r="CJ14">
        <v>85</v>
      </c>
      <c r="CK14">
        <v>18</v>
      </c>
      <c r="CL14" s="3">
        <v>16117</v>
      </c>
      <c r="CM14" s="3">
        <v>261</v>
      </c>
      <c r="CN14" s="3">
        <v>260</v>
      </c>
      <c r="CO14" s="3">
        <v>276</v>
      </c>
      <c r="CP14" s="3">
        <v>278</v>
      </c>
      <c r="CQ14" s="3">
        <v>258</v>
      </c>
      <c r="CR14" s="3">
        <v>281</v>
      </c>
      <c r="CS14" s="3">
        <v>274</v>
      </c>
      <c r="CT14" s="3">
        <v>260</v>
      </c>
      <c r="CU14" s="3">
        <v>307</v>
      </c>
      <c r="CV14" s="3">
        <v>270</v>
      </c>
      <c r="CW14" s="3">
        <v>328</v>
      </c>
      <c r="CX14" s="3">
        <v>289</v>
      </c>
      <c r="CY14" s="3">
        <v>314</v>
      </c>
      <c r="CZ14" s="3">
        <v>309</v>
      </c>
      <c r="DA14" s="3">
        <v>332</v>
      </c>
      <c r="DB14" s="3">
        <v>343</v>
      </c>
      <c r="DC14" s="3">
        <v>327</v>
      </c>
      <c r="DD14" s="3">
        <v>349</v>
      </c>
      <c r="DE14" s="3">
        <v>327</v>
      </c>
      <c r="DF14" s="3">
        <v>272</v>
      </c>
      <c r="DG14" s="3">
        <v>300</v>
      </c>
      <c r="DH14" s="3">
        <v>341</v>
      </c>
      <c r="DI14" s="3">
        <v>343</v>
      </c>
      <c r="DJ14" s="3">
        <v>341</v>
      </c>
      <c r="DK14" s="3">
        <v>328</v>
      </c>
      <c r="DL14" s="3">
        <v>1511</v>
      </c>
      <c r="DM14" s="3">
        <v>1458</v>
      </c>
      <c r="DN14" s="3">
        <v>1304</v>
      </c>
      <c r="DO14" s="3">
        <v>1098</v>
      </c>
      <c r="DP14" s="3">
        <v>951</v>
      </c>
      <c r="DQ14" s="3">
        <v>682</v>
      </c>
      <c r="DR14" s="3">
        <v>488</v>
      </c>
      <c r="DS14" s="3">
        <v>342</v>
      </c>
      <c r="DT14" s="3">
        <v>270</v>
      </c>
      <c r="DU14" s="3">
        <v>174</v>
      </c>
      <c r="DV14" s="3">
        <v>113</v>
      </c>
      <c r="DW14" s="3">
        <v>92</v>
      </c>
      <c r="DX14" s="3">
        <v>52</v>
      </c>
      <c r="DY14" s="3">
        <v>7</v>
      </c>
      <c r="DZ14" s="3">
        <v>6</v>
      </c>
      <c r="EA14" s="3">
        <v>2</v>
      </c>
      <c r="EB14">
        <v>716</v>
      </c>
      <c r="EC14">
        <v>159</v>
      </c>
      <c r="ED14">
        <v>16</v>
      </c>
      <c r="EE14">
        <v>1572</v>
      </c>
      <c r="EF14">
        <v>9592</v>
      </c>
      <c r="EG14">
        <v>1170</v>
      </c>
    </row>
    <row r="15" spans="1:137" x14ac:dyDescent="0.2">
      <c r="A15" t="s">
        <v>244</v>
      </c>
      <c r="B15" s="1">
        <v>3</v>
      </c>
      <c r="C15">
        <v>17435</v>
      </c>
      <c r="D15">
        <v>259</v>
      </c>
      <c r="E15">
        <v>189</v>
      </c>
      <c r="F15">
        <v>220</v>
      </c>
      <c r="G15">
        <v>229</v>
      </c>
      <c r="H15">
        <v>231</v>
      </c>
      <c r="I15">
        <v>258</v>
      </c>
      <c r="J15">
        <v>246</v>
      </c>
      <c r="K15">
        <v>224</v>
      </c>
      <c r="L15">
        <v>225</v>
      </c>
      <c r="M15">
        <v>216</v>
      </c>
      <c r="N15">
        <v>264</v>
      </c>
      <c r="O15">
        <v>246</v>
      </c>
      <c r="P15">
        <v>303</v>
      </c>
      <c r="Q15">
        <v>258</v>
      </c>
      <c r="R15">
        <v>277</v>
      </c>
      <c r="S15">
        <v>310</v>
      </c>
      <c r="T15">
        <v>312</v>
      </c>
      <c r="U15">
        <v>308</v>
      </c>
      <c r="V15">
        <v>298</v>
      </c>
      <c r="W15">
        <v>304</v>
      </c>
      <c r="X15">
        <v>345</v>
      </c>
      <c r="Y15">
        <v>361</v>
      </c>
      <c r="Z15">
        <v>344</v>
      </c>
      <c r="AA15">
        <v>351</v>
      </c>
      <c r="AB15">
        <v>358</v>
      </c>
      <c r="AC15">
        <v>1782</v>
      </c>
      <c r="AD15">
        <v>1495</v>
      </c>
      <c r="AE15">
        <v>1236</v>
      </c>
      <c r="AF15">
        <v>1201</v>
      </c>
      <c r="AG15">
        <v>1178</v>
      </c>
      <c r="AH15">
        <v>882</v>
      </c>
      <c r="AI15">
        <v>749</v>
      </c>
      <c r="AJ15">
        <v>621</v>
      </c>
      <c r="AK15">
        <v>423</v>
      </c>
      <c r="AL15">
        <v>364</v>
      </c>
      <c r="AM15">
        <v>248</v>
      </c>
      <c r="AN15">
        <v>181</v>
      </c>
      <c r="AO15">
        <v>85</v>
      </c>
      <c r="AP15">
        <v>40</v>
      </c>
      <c r="AQ15">
        <v>11</v>
      </c>
      <c r="AR15">
        <v>2</v>
      </c>
      <c r="AS15" s="2">
        <v>8083</v>
      </c>
      <c r="AT15" s="2">
        <v>139</v>
      </c>
      <c r="AU15" s="2">
        <v>92</v>
      </c>
      <c r="AV15" s="2">
        <v>112</v>
      </c>
      <c r="AW15" s="2">
        <v>136</v>
      </c>
      <c r="AX15" s="2">
        <v>104</v>
      </c>
      <c r="AY15" s="2">
        <v>139</v>
      </c>
      <c r="AZ15" s="2">
        <v>121</v>
      </c>
      <c r="BA15" s="2">
        <v>105</v>
      </c>
      <c r="BB15" s="2">
        <v>124</v>
      </c>
      <c r="BC15" s="2">
        <v>95</v>
      </c>
      <c r="BD15" s="2">
        <v>127</v>
      </c>
      <c r="BE15" s="2">
        <v>120</v>
      </c>
      <c r="BF15" s="2">
        <v>146</v>
      </c>
      <c r="BG15" s="2">
        <v>124</v>
      </c>
      <c r="BH15" s="2">
        <v>132</v>
      </c>
      <c r="BI15" s="2">
        <v>167</v>
      </c>
      <c r="BJ15" s="2">
        <v>153</v>
      </c>
      <c r="BK15" s="2">
        <v>147</v>
      </c>
      <c r="BL15" s="2">
        <v>157</v>
      </c>
      <c r="BM15" s="2">
        <v>148</v>
      </c>
      <c r="BN15" s="2">
        <v>176</v>
      </c>
      <c r="BO15" s="2">
        <v>180</v>
      </c>
      <c r="BP15" s="2">
        <v>171</v>
      </c>
      <c r="BQ15" s="2">
        <v>157</v>
      </c>
      <c r="BR15" s="2">
        <v>173</v>
      </c>
      <c r="BS15" s="2">
        <v>874</v>
      </c>
      <c r="BT15" s="2">
        <v>691</v>
      </c>
      <c r="BU15" s="2">
        <v>570</v>
      </c>
      <c r="BV15" s="2">
        <v>537</v>
      </c>
      <c r="BW15" s="2">
        <v>560</v>
      </c>
      <c r="BX15" s="2">
        <v>375</v>
      </c>
      <c r="BY15" s="2">
        <v>306</v>
      </c>
      <c r="BZ15" s="2">
        <v>230</v>
      </c>
      <c r="CA15" s="2">
        <v>176</v>
      </c>
      <c r="CB15" s="2">
        <v>125</v>
      </c>
      <c r="CC15" s="2">
        <v>93</v>
      </c>
      <c r="CD15" s="2">
        <v>66</v>
      </c>
      <c r="CE15" s="2">
        <v>20</v>
      </c>
      <c r="CF15" s="2">
        <v>15</v>
      </c>
      <c r="CG15" s="2">
        <v>3</v>
      </c>
      <c r="CH15" s="2">
        <v>0</v>
      </c>
      <c r="CI15">
        <v>496</v>
      </c>
      <c r="CJ15">
        <v>103</v>
      </c>
      <c r="CK15">
        <v>18</v>
      </c>
      <c r="CL15" s="3">
        <v>9352</v>
      </c>
      <c r="CM15" s="3">
        <v>120</v>
      </c>
      <c r="CN15" s="3">
        <v>98</v>
      </c>
      <c r="CO15" s="3">
        <v>107</v>
      </c>
      <c r="CP15" s="3">
        <v>93</v>
      </c>
      <c r="CQ15" s="3">
        <v>127</v>
      </c>
      <c r="CR15" s="3">
        <v>119</v>
      </c>
      <c r="CS15" s="3">
        <v>125</v>
      </c>
      <c r="CT15" s="3">
        <v>119</v>
      </c>
      <c r="CU15" s="3">
        <v>101</v>
      </c>
      <c r="CV15" s="3">
        <v>122</v>
      </c>
      <c r="CW15" s="3">
        <v>137</v>
      </c>
      <c r="CX15" s="3">
        <v>126</v>
      </c>
      <c r="CY15" s="3">
        <v>157</v>
      </c>
      <c r="CZ15" s="3">
        <v>134</v>
      </c>
      <c r="DA15" s="3">
        <v>145</v>
      </c>
      <c r="DB15" s="3">
        <v>144</v>
      </c>
      <c r="DC15" s="3">
        <v>159</v>
      </c>
      <c r="DD15" s="3">
        <v>161</v>
      </c>
      <c r="DE15" s="3">
        <v>140</v>
      </c>
      <c r="DF15" s="3">
        <v>156</v>
      </c>
      <c r="DG15" s="3">
        <v>170</v>
      </c>
      <c r="DH15" s="3">
        <v>181</v>
      </c>
      <c r="DI15" s="3">
        <v>174</v>
      </c>
      <c r="DJ15" s="3">
        <v>194</v>
      </c>
      <c r="DK15" s="3">
        <v>185</v>
      </c>
      <c r="DL15" s="3">
        <v>907</v>
      </c>
      <c r="DM15" s="3">
        <v>804</v>
      </c>
      <c r="DN15" s="3">
        <v>666</v>
      </c>
      <c r="DO15" s="3">
        <v>664</v>
      </c>
      <c r="DP15" s="3">
        <v>618</v>
      </c>
      <c r="DQ15" s="3">
        <v>508</v>
      </c>
      <c r="DR15" s="3">
        <v>443</v>
      </c>
      <c r="DS15" s="3">
        <v>391</v>
      </c>
      <c r="DT15" s="3">
        <v>247</v>
      </c>
      <c r="DU15" s="3">
        <v>239</v>
      </c>
      <c r="DV15" s="3">
        <v>155</v>
      </c>
      <c r="DW15" s="3">
        <v>116</v>
      </c>
      <c r="DX15" s="3">
        <v>66</v>
      </c>
      <c r="DY15" s="3">
        <v>25</v>
      </c>
      <c r="DZ15" s="3">
        <v>8</v>
      </c>
      <c r="EA15" s="3">
        <v>2</v>
      </c>
      <c r="EB15">
        <v>857</v>
      </c>
      <c r="EC15">
        <v>216</v>
      </c>
      <c r="ED15">
        <v>35</v>
      </c>
      <c r="EE15">
        <v>699</v>
      </c>
      <c r="EF15">
        <v>5324</v>
      </c>
      <c r="EG15">
        <v>951</v>
      </c>
    </row>
    <row r="16" spans="1:137" x14ac:dyDescent="0.2">
      <c r="A16" t="s">
        <v>245</v>
      </c>
      <c r="B16" s="1">
        <v>4</v>
      </c>
      <c r="C16">
        <v>13481</v>
      </c>
      <c r="D16">
        <v>287</v>
      </c>
      <c r="E16">
        <v>79</v>
      </c>
      <c r="F16">
        <v>84</v>
      </c>
      <c r="G16">
        <v>99</v>
      </c>
      <c r="H16">
        <v>69</v>
      </c>
      <c r="I16">
        <v>82</v>
      </c>
      <c r="J16">
        <v>85</v>
      </c>
      <c r="K16">
        <v>98</v>
      </c>
      <c r="L16">
        <v>93</v>
      </c>
      <c r="M16">
        <v>102</v>
      </c>
      <c r="N16">
        <v>106</v>
      </c>
      <c r="O16">
        <v>112</v>
      </c>
      <c r="P16">
        <v>131</v>
      </c>
      <c r="Q16">
        <v>140</v>
      </c>
      <c r="R16">
        <v>165</v>
      </c>
      <c r="S16">
        <v>185</v>
      </c>
      <c r="T16">
        <v>190</v>
      </c>
      <c r="U16">
        <v>216</v>
      </c>
      <c r="V16">
        <v>259</v>
      </c>
      <c r="W16">
        <v>254</v>
      </c>
      <c r="X16">
        <v>299</v>
      </c>
      <c r="Y16">
        <v>339</v>
      </c>
      <c r="Z16">
        <v>379</v>
      </c>
      <c r="AA16">
        <v>364</v>
      </c>
      <c r="AB16">
        <v>355</v>
      </c>
      <c r="AC16">
        <v>1483</v>
      </c>
      <c r="AD16">
        <v>953</v>
      </c>
      <c r="AE16">
        <v>793</v>
      </c>
      <c r="AF16">
        <v>822</v>
      </c>
      <c r="AG16">
        <v>941</v>
      </c>
      <c r="AH16">
        <v>971</v>
      </c>
      <c r="AI16">
        <v>773</v>
      </c>
      <c r="AJ16">
        <v>614</v>
      </c>
      <c r="AK16">
        <v>458</v>
      </c>
      <c r="AL16">
        <v>376</v>
      </c>
      <c r="AM16">
        <v>265</v>
      </c>
      <c r="AN16">
        <v>237</v>
      </c>
      <c r="AO16">
        <v>146</v>
      </c>
      <c r="AP16">
        <v>55</v>
      </c>
      <c r="AQ16">
        <v>16</v>
      </c>
      <c r="AR16">
        <v>3</v>
      </c>
      <c r="AS16" s="2">
        <v>5757</v>
      </c>
      <c r="AT16" s="2">
        <v>128</v>
      </c>
      <c r="AU16" s="2">
        <v>35</v>
      </c>
      <c r="AV16" s="2">
        <v>39</v>
      </c>
      <c r="AW16" s="2">
        <v>45</v>
      </c>
      <c r="AX16" s="2">
        <v>35</v>
      </c>
      <c r="AY16" s="2">
        <v>43</v>
      </c>
      <c r="AZ16" s="2">
        <v>49</v>
      </c>
      <c r="BA16" s="2">
        <v>49</v>
      </c>
      <c r="BB16" s="2">
        <v>52</v>
      </c>
      <c r="BC16" s="2">
        <v>47</v>
      </c>
      <c r="BD16" s="2">
        <v>53</v>
      </c>
      <c r="BE16" s="2">
        <v>51</v>
      </c>
      <c r="BF16" s="2">
        <v>69</v>
      </c>
      <c r="BG16" s="2">
        <v>74</v>
      </c>
      <c r="BH16" s="2">
        <v>89</v>
      </c>
      <c r="BI16" s="2">
        <v>94</v>
      </c>
      <c r="BJ16" s="2">
        <v>94</v>
      </c>
      <c r="BK16" s="2">
        <v>99</v>
      </c>
      <c r="BL16" s="2">
        <v>132</v>
      </c>
      <c r="BM16" s="2">
        <v>117</v>
      </c>
      <c r="BN16" s="2">
        <v>150</v>
      </c>
      <c r="BO16" s="2">
        <v>139</v>
      </c>
      <c r="BP16" s="2">
        <v>175</v>
      </c>
      <c r="BQ16" s="2">
        <v>167</v>
      </c>
      <c r="BR16" s="2">
        <v>175</v>
      </c>
      <c r="BS16" s="2">
        <v>724</v>
      </c>
      <c r="BT16" s="2">
        <v>441</v>
      </c>
      <c r="BU16" s="2">
        <v>324</v>
      </c>
      <c r="BV16" s="2">
        <v>316</v>
      </c>
      <c r="BW16" s="2">
        <v>375</v>
      </c>
      <c r="BX16" s="2">
        <v>370</v>
      </c>
      <c r="BY16" s="2">
        <v>301</v>
      </c>
      <c r="BZ16" s="2">
        <v>225</v>
      </c>
      <c r="CA16" s="2">
        <v>162</v>
      </c>
      <c r="CB16" s="2">
        <v>139</v>
      </c>
      <c r="CC16" s="2">
        <v>68</v>
      </c>
      <c r="CD16" s="2">
        <v>62</v>
      </c>
      <c r="CE16" s="2">
        <v>34</v>
      </c>
      <c r="CF16" s="2">
        <v>14</v>
      </c>
      <c r="CG16" s="2">
        <v>3</v>
      </c>
      <c r="CH16" s="2">
        <v>0</v>
      </c>
      <c r="CI16">
        <v>483</v>
      </c>
      <c r="CJ16">
        <v>113</v>
      </c>
      <c r="CK16">
        <v>17</v>
      </c>
      <c r="CL16" s="3">
        <v>7724</v>
      </c>
      <c r="CM16" s="3">
        <v>159</v>
      </c>
      <c r="CN16" s="3">
        <v>44</v>
      </c>
      <c r="CO16" s="3">
        <v>46</v>
      </c>
      <c r="CP16" s="3">
        <v>54</v>
      </c>
      <c r="CQ16" s="3">
        <v>33</v>
      </c>
      <c r="CR16" s="3">
        <v>40</v>
      </c>
      <c r="CS16" s="3">
        <v>36</v>
      </c>
      <c r="CT16" s="3">
        <v>49</v>
      </c>
      <c r="CU16" s="3">
        <v>41</v>
      </c>
      <c r="CV16" s="3">
        <v>55</v>
      </c>
      <c r="CW16" s="3">
        <v>53</v>
      </c>
      <c r="CX16" s="3">
        <v>61</v>
      </c>
      <c r="CY16" s="3">
        <v>62</v>
      </c>
      <c r="CZ16" s="3">
        <v>67</v>
      </c>
      <c r="DA16" s="3">
        <v>76</v>
      </c>
      <c r="DB16" s="3">
        <v>92</v>
      </c>
      <c r="DC16" s="3">
        <v>97</v>
      </c>
      <c r="DD16" s="3">
        <v>118</v>
      </c>
      <c r="DE16" s="3">
        <v>127</v>
      </c>
      <c r="DF16" s="3">
        <v>137</v>
      </c>
      <c r="DG16" s="3">
        <v>149</v>
      </c>
      <c r="DH16" s="3">
        <v>200</v>
      </c>
      <c r="DI16" s="3">
        <v>204</v>
      </c>
      <c r="DJ16" s="3">
        <v>198</v>
      </c>
      <c r="DK16" s="3">
        <v>180</v>
      </c>
      <c r="DL16" s="3">
        <v>759</v>
      </c>
      <c r="DM16" s="3">
        <v>512</v>
      </c>
      <c r="DN16" s="3">
        <v>469</v>
      </c>
      <c r="DO16" s="3">
        <v>506</v>
      </c>
      <c r="DP16" s="3">
        <v>566</v>
      </c>
      <c r="DQ16" s="3">
        <v>600</v>
      </c>
      <c r="DR16" s="3">
        <v>472</v>
      </c>
      <c r="DS16" s="3">
        <v>389</v>
      </c>
      <c r="DT16" s="3">
        <v>296</v>
      </c>
      <c r="DU16" s="3">
        <v>236</v>
      </c>
      <c r="DV16" s="3">
        <v>198</v>
      </c>
      <c r="DW16" s="3">
        <v>175</v>
      </c>
      <c r="DX16" s="3">
        <v>111</v>
      </c>
      <c r="DY16" s="3">
        <v>42</v>
      </c>
      <c r="DZ16" s="3">
        <v>12</v>
      </c>
      <c r="EA16" s="3">
        <v>3</v>
      </c>
      <c r="EB16">
        <v>1073</v>
      </c>
      <c r="EC16">
        <v>343</v>
      </c>
      <c r="ED16">
        <v>57</v>
      </c>
      <c r="EE16">
        <v>319</v>
      </c>
      <c r="EF16">
        <v>4313</v>
      </c>
      <c r="EG16">
        <v>1073</v>
      </c>
    </row>
    <row r="17" spans="1:137" x14ac:dyDescent="0.2">
      <c r="A17" t="s">
        <v>246</v>
      </c>
      <c r="B17" s="1">
        <v>6</v>
      </c>
      <c r="C17">
        <v>12745</v>
      </c>
      <c r="D17">
        <v>209</v>
      </c>
      <c r="E17">
        <v>195</v>
      </c>
      <c r="F17">
        <v>200</v>
      </c>
      <c r="G17">
        <v>210</v>
      </c>
      <c r="H17">
        <v>205</v>
      </c>
      <c r="I17">
        <v>229</v>
      </c>
      <c r="J17">
        <v>199</v>
      </c>
      <c r="K17">
        <v>198</v>
      </c>
      <c r="L17">
        <v>198</v>
      </c>
      <c r="M17">
        <v>236</v>
      </c>
      <c r="N17">
        <v>229</v>
      </c>
      <c r="O17">
        <v>219</v>
      </c>
      <c r="P17">
        <v>233</v>
      </c>
      <c r="Q17">
        <v>260</v>
      </c>
      <c r="R17">
        <v>224</v>
      </c>
      <c r="S17">
        <v>201</v>
      </c>
      <c r="T17">
        <v>236</v>
      </c>
      <c r="U17">
        <v>246</v>
      </c>
      <c r="V17">
        <v>228</v>
      </c>
      <c r="W17">
        <v>215</v>
      </c>
      <c r="X17">
        <v>226</v>
      </c>
      <c r="Y17">
        <v>262</v>
      </c>
      <c r="Z17">
        <v>260</v>
      </c>
      <c r="AA17">
        <v>252</v>
      </c>
      <c r="AB17">
        <v>261</v>
      </c>
      <c r="AC17">
        <v>1230</v>
      </c>
      <c r="AD17">
        <v>1178</v>
      </c>
      <c r="AE17">
        <v>1081</v>
      </c>
      <c r="AF17">
        <v>941</v>
      </c>
      <c r="AG17">
        <v>740</v>
      </c>
      <c r="AH17">
        <v>551</v>
      </c>
      <c r="AI17">
        <v>442</v>
      </c>
      <c r="AJ17">
        <v>331</v>
      </c>
      <c r="AK17">
        <v>204</v>
      </c>
      <c r="AL17">
        <v>186</v>
      </c>
      <c r="AM17">
        <v>104</v>
      </c>
      <c r="AN17">
        <v>61</v>
      </c>
      <c r="AO17">
        <v>39</v>
      </c>
      <c r="AP17">
        <v>14</v>
      </c>
      <c r="AQ17">
        <v>10</v>
      </c>
      <c r="AR17">
        <v>3</v>
      </c>
      <c r="AS17" s="2">
        <v>6108</v>
      </c>
      <c r="AT17" s="2">
        <v>109</v>
      </c>
      <c r="AU17" s="2">
        <v>93</v>
      </c>
      <c r="AV17" s="2">
        <v>113</v>
      </c>
      <c r="AW17" s="2">
        <v>92</v>
      </c>
      <c r="AX17" s="2">
        <v>99</v>
      </c>
      <c r="AY17" s="2">
        <v>124</v>
      </c>
      <c r="AZ17" s="2">
        <v>98</v>
      </c>
      <c r="BA17" s="2">
        <v>101</v>
      </c>
      <c r="BB17" s="2">
        <v>106</v>
      </c>
      <c r="BC17" s="2">
        <v>120</v>
      </c>
      <c r="BD17" s="2">
        <v>96</v>
      </c>
      <c r="BE17" s="2">
        <v>110</v>
      </c>
      <c r="BF17" s="2">
        <v>111</v>
      </c>
      <c r="BG17" s="2">
        <v>138</v>
      </c>
      <c r="BH17" s="2">
        <v>104</v>
      </c>
      <c r="BI17" s="2">
        <v>103</v>
      </c>
      <c r="BJ17" s="2">
        <v>125</v>
      </c>
      <c r="BK17" s="2">
        <v>135</v>
      </c>
      <c r="BL17" s="2">
        <v>121</v>
      </c>
      <c r="BM17" s="2">
        <v>113</v>
      </c>
      <c r="BN17" s="2">
        <v>103</v>
      </c>
      <c r="BO17" s="2">
        <v>129</v>
      </c>
      <c r="BP17" s="2">
        <v>132</v>
      </c>
      <c r="BQ17" s="2">
        <v>112</v>
      </c>
      <c r="BR17" s="2">
        <v>127</v>
      </c>
      <c r="BS17" s="2">
        <v>547</v>
      </c>
      <c r="BT17" s="2">
        <v>553</v>
      </c>
      <c r="BU17" s="2">
        <v>519</v>
      </c>
      <c r="BV17" s="2">
        <v>459</v>
      </c>
      <c r="BW17" s="2">
        <v>356</v>
      </c>
      <c r="BX17" s="2">
        <v>248</v>
      </c>
      <c r="BY17" s="2">
        <v>200</v>
      </c>
      <c r="BZ17" s="2">
        <v>172</v>
      </c>
      <c r="CA17" s="2">
        <v>85</v>
      </c>
      <c r="CB17" s="2">
        <v>73</v>
      </c>
      <c r="CC17" s="2">
        <v>29</v>
      </c>
      <c r="CD17" s="2">
        <v>28</v>
      </c>
      <c r="CE17" s="2">
        <v>11</v>
      </c>
      <c r="CF17" s="2">
        <v>5</v>
      </c>
      <c r="CG17" s="2">
        <v>5</v>
      </c>
      <c r="CH17" s="2">
        <v>2</v>
      </c>
      <c r="CI17">
        <v>239</v>
      </c>
      <c r="CJ17">
        <v>52</v>
      </c>
      <c r="CK17">
        <v>12</v>
      </c>
      <c r="CL17" s="3">
        <v>6637</v>
      </c>
      <c r="CM17" s="3">
        <v>100</v>
      </c>
      <c r="CN17" s="3">
        <v>102</v>
      </c>
      <c r="CO17" s="3">
        <v>86</v>
      </c>
      <c r="CP17" s="3">
        <v>119</v>
      </c>
      <c r="CQ17" s="3">
        <v>106</v>
      </c>
      <c r="CR17" s="3">
        <v>105</v>
      </c>
      <c r="CS17" s="3">
        <v>101</v>
      </c>
      <c r="CT17" s="3">
        <v>97</v>
      </c>
      <c r="CU17" s="3">
        <v>92</v>
      </c>
      <c r="CV17" s="3">
        <v>117</v>
      </c>
      <c r="CW17" s="3">
        <v>133</v>
      </c>
      <c r="CX17" s="3">
        <v>108</v>
      </c>
      <c r="CY17" s="3">
        <v>122</v>
      </c>
      <c r="CZ17" s="3">
        <v>122</v>
      </c>
      <c r="DA17" s="3">
        <v>120</v>
      </c>
      <c r="DB17" s="3">
        <v>98</v>
      </c>
      <c r="DC17" s="3">
        <v>111</v>
      </c>
      <c r="DD17" s="3">
        <v>110</v>
      </c>
      <c r="DE17" s="3">
        <v>107</v>
      </c>
      <c r="DF17" s="3">
        <v>102</v>
      </c>
      <c r="DG17" s="3">
        <v>123</v>
      </c>
      <c r="DH17" s="3">
        <v>133</v>
      </c>
      <c r="DI17" s="3">
        <v>128</v>
      </c>
      <c r="DJ17" s="3">
        <v>139</v>
      </c>
      <c r="DK17" s="3">
        <v>134</v>
      </c>
      <c r="DL17" s="3">
        <v>683</v>
      </c>
      <c r="DM17" s="3">
        <v>625</v>
      </c>
      <c r="DN17" s="3">
        <v>562</v>
      </c>
      <c r="DO17" s="3">
        <v>482</v>
      </c>
      <c r="DP17" s="3">
        <v>384</v>
      </c>
      <c r="DQ17" s="3">
        <v>303</v>
      </c>
      <c r="DR17" s="3">
        <v>242</v>
      </c>
      <c r="DS17" s="3">
        <v>159</v>
      </c>
      <c r="DT17" s="3">
        <v>119</v>
      </c>
      <c r="DU17" s="3">
        <v>113</v>
      </c>
      <c r="DV17" s="3">
        <v>75</v>
      </c>
      <c r="DW17" s="3">
        <v>33</v>
      </c>
      <c r="DX17" s="3">
        <v>27</v>
      </c>
      <c r="DY17" s="3">
        <v>8</v>
      </c>
      <c r="DZ17" s="3">
        <v>5</v>
      </c>
      <c r="EA17" s="3">
        <v>1</v>
      </c>
      <c r="EB17">
        <v>382</v>
      </c>
      <c r="EC17">
        <v>75</v>
      </c>
      <c r="ED17">
        <v>15</v>
      </c>
      <c r="EE17">
        <v>605</v>
      </c>
      <c r="EF17">
        <v>3922</v>
      </c>
      <c r="EG17">
        <v>545</v>
      </c>
    </row>
    <row r="18" spans="1:137" x14ac:dyDescent="0.2">
      <c r="A18" t="s">
        <v>247</v>
      </c>
      <c r="B18" s="1">
        <v>4</v>
      </c>
      <c r="C18">
        <v>6666</v>
      </c>
      <c r="D18">
        <v>53</v>
      </c>
      <c r="E18">
        <v>59</v>
      </c>
      <c r="F18">
        <v>75</v>
      </c>
      <c r="G18">
        <v>57</v>
      </c>
      <c r="H18">
        <v>59</v>
      </c>
      <c r="I18">
        <v>73</v>
      </c>
      <c r="J18">
        <v>62</v>
      </c>
      <c r="K18">
        <v>58</v>
      </c>
      <c r="L18">
        <v>70</v>
      </c>
      <c r="M18">
        <v>71</v>
      </c>
      <c r="N18">
        <v>79</v>
      </c>
      <c r="O18">
        <v>66</v>
      </c>
      <c r="P18">
        <v>96</v>
      </c>
      <c r="Q18">
        <v>76</v>
      </c>
      <c r="R18">
        <v>88</v>
      </c>
      <c r="S18">
        <v>95</v>
      </c>
      <c r="T18">
        <v>98</v>
      </c>
      <c r="U18">
        <v>100</v>
      </c>
      <c r="V18">
        <v>110</v>
      </c>
      <c r="W18">
        <v>106</v>
      </c>
      <c r="X18">
        <v>123</v>
      </c>
      <c r="Y18">
        <v>125</v>
      </c>
      <c r="Z18">
        <v>135</v>
      </c>
      <c r="AA18">
        <v>123</v>
      </c>
      <c r="AB18">
        <v>133</v>
      </c>
      <c r="AC18">
        <v>654</v>
      </c>
      <c r="AD18">
        <v>546</v>
      </c>
      <c r="AE18">
        <v>408</v>
      </c>
      <c r="AF18">
        <v>477</v>
      </c>
      <c r="AG18">
        <v>490</v>
      </c>
      <c r="AH18">
        <v>435</v>
      </c>
      <c r="AI18">
        <v>367</v>
      </c>
      <c r="AJ18">
        <v>305</v>
      </c>
      <c r="AK18">
        <v>238</v>
      </c>
      <c r="AL18">
        <v>218</v>
      </c>
      <c r="AM18">
        <v>133</v>
      </c>
      <c r="AN18">
        <v>106</v>
      </c>
      <c r="AO18">
        <v>56</v>
      </c>
      <c r="AP18">
        <v>28</v>
      </c>
      <c r="AQ18">
        <v>11</v>
      </c>
      <c r="AR18">
        <v>2</v>
      </c>
      <c r="AS18" s="2">
        <v>2859</v>
      </c>
      <c r="AT18" s="2">
        <v>33</v>
      </c>
      <c r="AU18" s="2">
        <v>19</v>
      </c>
      <c r="AV18" s="2">
        <v>42</v>
      </c>
      <c r="AW18" s="2">
        <v>30</v>
      </c>
      <c r="AX18" s="2">
        <v>28</v>
      </c>
      <c r="AY18" s="2">
        <v>40</v>
      </c>
      <c r="AZ18" s="2">
        <v>30</v>
      </c>
      <c r="BA18" s="2">
        <v>27</v>
      </c>
      <c r="BB18" s="2">
        <v>29</v>
      </c>
      <c r="BC18" s="2">
        <v>36</v>
      </c>
      <c r="BD18" s="2">
        <v>45</v>
      </c>
      <c r="BE18" s="2">
        <v>40</v>
      </c>
      <c r="BF18" s="2">
        <v>50</v>
      </c>
      <c r="BG18" s="2">
        <v>42</v>
      </c>
      <c r="BH18" s="2">
        <v>43</v>
      </c>
      <c r="BI18" s="2">
        <v>42</v>
      </c>
      <c r="BJ18" s="2">
        <v>43</v>
      </c>
      <c r="BK18" s="2">
        <v>55</v>
      </c>
      <c r="BL18" s="2">
        <v>51</v>
      </c>
      <c r="BM18" s="2">
        <v>47</v>
      </c>
      <c r="BN18" s="2">
        <v>59</v>
      </c>
      <c r="BO18" s="2">
        <v>61</v>
      </c>
      <c r="BP18" s="2">
        <v>63</v>
      </c>
      <c r="BQ18" s="2">
        <v>55</v>
      </c>
      <c r="BR18" s="2">
        <v>65</v>
      </c>
      <c r="BS18" s="2">
        <v>291</v>
      </c>
      <c r="BT18" s="2">
        <v>255</v>
      </c>
      <c r="BU18" s="2">
        <v>165</v>
      </c>
      <c r="BV18" s="2">
        <v>196</v>
      </c>
      <c r="BW18" s="2">
        <v>203</v>
      </c>
      <c r="BX18" s="2">
        <v>177</v>
      </c>
      <c r="BY18" s="2">
        <v>146</v>
      </c>
      <c r="BZ18" s="2">
        <v>104</v>
      </c>
      <c r="CA18" s="2">
        <v>80</v>
      </c>
      <c r="CB18" s="2">
        <v>72</v>
      </c>
      <c r="CC18" s="2">
        <v>44</v>
      </c>
      <c r="CD18" s="2">
        <v>27</v>
      </c>
      <c r="CE18" s="2">
        <v>10</v>
      </c>
      <c r="CF18" s="2">
        <v>11</v>
      </c>
      <c r="CG18" s="2">
        <v>3</v>
      </c>
      <c r="CH18" s="2">
        <v>0</v>
      </c>
      <c r="CI18">
        <v>248</v>
      </c>
      <c r="CJ18">
        <v>52</v>
      </c>
      <c r="CK18">
        <v>15</v>
      </c>
      <c r="CL18" s="3">
        <v>3807</v>
      </c>
      <c r="CM18" s="3">
        <v>20</v>
      </c>
      <c r="CN18" s="3">
        <v>41</v>
      </c>
      <c r="CO18" s="3">
        <v>33</v>
      </c>
      <c r="CP18" s="3">
        <v>27</v>
      </c>
      <c r="CQ18" s="3">
        <v>31</v>
      </c>
      <c r="CR18" s="3">
        <v>33</v>
      </c>
      <c r="CS18" s="3">
        <v>32</v>
      </c>
      <c r="CT18" s="3">
        <v>31</v>
      </c>
      <c r="CU18" s="3">
        <v>41</v>
      </c>
      <c r="CV18" s="3">
        <v>34</v>
      </c>
      <c r="CW18" s="3">
        <v>34</v>
      </c>
      <c r="CX18" s="3">
        <v>26</v>
      </c>
      <c r="CY18" s="3">
        <v>46</v>
      </c>
      <c r="CZ18" s="3">
        <v>34</v>
      </c>
      <c r="DA18" s="3">
        <v>46</v>
      </c>
      <c r="DB18" s="3">
        <v>53</v>
      </c>
      <c r="DC18" s="3">
        <v>55</v>
      </c>
      <c r="DD18" s="3">
        <v>45</v>
      </c>
      <c r="DE18" s="3">
        <v>59</v>
      </c>
      <c r="DF18" s="3">
        <v>59</v>
      </c>
      <c r="DG18" s="3">
        <v>63</v>
      </c>
      <c r="DH18" s="3">
        <v>63</v>
      </c>
      <c r="DI18" s="3">
        <v>72</v>
      </c>
      <c r="DJ18" s="3">
        <v>68</v>
      </c>
      <c r="DK18" s="3">
        <v>69</v>
      </c>
      <c r="DL18" s="3">
        <v>362</v>
      </c>
      <c r="DM18" s="3">
        <v>291</v>
      </c>
      <c r="DN18" s="3">
        <v>242</v>
      </c>
      <c r="DO18" s="3">
        <v>281</v>
      </c>
      <c r="DP18" s="3">
        <v>287</v>
      </c>
      <c r="DQ18" s="3">
        <v>258</v>
      </c>
      <c r="DR18" s="3">
        <v>222</v>
      </c>
      <c r="DS18" s="3">
        <v>201</v>
      </c>
      <c r="DT18" s="3">
        <v>158</v>
      </c>
      <c r="DU18" s="3">
        <v>146</v>
      </c>
      <c r="DV18" s="3">
        <v>90</v>
      </c>
      <c r="DW18" s="3">
        <v>79</v>
      </c>
      <c r="DX18" s="3">
        <v>46</v>
      </c>
      <c r="DY18" s="3">
        <v>17</v>
      </c>
      <c r="DZ18" s="3">
        <v>8</v>
      </c>
      <c r="EA18" s="3">
        <v>2</v>
      </c>
      <c r="EB18">
        <v>545</v>
      </c>
      <c r="EC18">
        <v>152</v>
      </c>
      <c r="ED18">
        <v>27</v>
      </c>
      <c r="EE18">
        <v>186</v>
      </c>
      <c r="EF18">
        <v>2071</v>
      </c>
      <c r="EG18">
        <v>480</v>
      </c>
    </row>
    <row r="19" spans="1:137" x14ac:dyDescent="0.2">
      <c r="A19" t="s">
        <v>248</v>
      </c>
      <c r="B19" s="1">
        <v>5</v>
      </c>
      <c r="C19">
        <v>39292</v>
      </c>
      <c r="D19">
        <v>648</v>
      </c>
      <c r="E19">
        <v>591</v>
      </c>
      <c r="F19">
        <v>649</v>
      </c>
      <c r="G19">
        <v>636</v>
      </c>
      <c r="H19">
        <v>615</v>
      </c>
      <c r="I19">
        <v>632</v>
      </c>
      <c r="J19">
        <v>660</v>
      </c>
      <c r="K19">
        <v>720</v>
      </c>
      <c r="L19">
        <v>659</v>
      </c>
      <c r="M19">
        <v>713</v>
      </c>
      <c r="N19">
        <v>757</v>
      </c>
      <c r="O19">
        <v>757</v>
      </c>
      <c r="P19">
        <v>791</v>
      </c>
      <c r="Q19">
        <v>791</v>
      </c>
      <c r="R19">
        <v>830</v>
      </c>
      <c r="S19">
        <v>854</v>
      </c>
      <c r="T19">
        <v>886</v>
      </c>
      <c r="U19">
        <v>820</v>
      </c>
      <c r="V19">
        <v>940</v>
      </c>
      <c r="W19">
        <v>674</v>
      </c>
      <c r="X19">
        <v>795</v>
      </c>
      <c r="Y19">
        <v>848</v>
      </c>
      <c r="Z19">
        <v>857</v>
      </c>
      <c r="AA19">
        <v>817</v>
      </c>
      <c r="AB19">
        <v>876</v>
      </c>
      <c r="AC19">
        <v>3690</v>
      </c>
      <c r="AD19">
        <v>3273</v>
      </c>
      <c r="AE19">
        <v>2956</v>
      </c>
      <c r="AF19">
        <v>2705</v>
      </c>
      <c r="AG19">
        <v>2168</v>
      </c>
      <c r="AH19">
        <v>1558</v>
      </c>
      <c r="AI19">
        <v>1203</v>
      </c>
      <c r="AJ19">
        <v>940</v>
      </c>
      <c r="AK19">
        <v>687</v>
      </c>
      <c r="AL19">
        <v>568</v>
      </c>
      <c r="AM19">
        <v>331</v>
      </c>
      <c r="AN19">
        <v>227</v>
      </c>
      <c r="AO19">
        <v>107</v>
      </c>
      <c r="AP19">
        <v>45</v>
      </c>
      <c r="AQ19">
        <v>15</v>
      </c>
      <c r="AR19">
        <v>5</v>
      </c>
      <c r="AS19" s="2">
        <v>18919</v>
      </c>
      <c r="AT19" s="2">
        <v>327</v>
      </c>
      <c r="AU19" s="2">
        <v>312</v>
      </c>
      <c r="AV19" s="2">
        <v>354</v>
      </c>
      <c r="AW19" s="2">
        <v>303</v>
      </c>
      <c r="AX19" s="2">
        <v>327</v>
      </c>
      <c r="AY19" s="2">
        <v>345</v>
      </c>
      <c r="AZ19" s="2">
        <v>363</v>
      </c>
      <c r="BA19" s="2">
        <v>360</v>
      </c>
      <c r="BB19" s="2">
        <v>315</v>
      </c>
      <c r="BC19" s="2">
        <v>369</v>
      </c>
      <c r="BD19" s="2">
        <v>365</v>
      </c>
      <c r="BE19" s="2">
        <v>391</v>
      </c>
      <c r="BF19" s="2">
        <v>412</v>
      </c>
      <c r="BG19" s="2">
        <v>390</v>
      </c>
      <c r="BH19" s="2">
        <v>394</v>
      </c>
      <c r="BI19" s="2">
        <v>419</v>
      </c>
      <c r="BJ19" s="2">
        <v>445</v>
      </c>
      <c r="BK19" s="2">
        <v>398</v>
      </c>
      <c r="BL19" s="2">
        <v>461</v>
      </c>
      <c r="BM19" s="2">
        <v>334</v>
      </c>
      <c r="BN19" s="2">
        <v>387</v>
      </c>
      <c r="BO19" s="2">
        <v>412</v>
      </c>
      <c r="BP19" s="2">
        <v>394</v>
      </c>
      <c r="BQ19" s="2">
        <v>404</v>
      </c>
      <c r="BR19" s="2">
        <v>435</v>
      </c>
      <c r="BS19" s="2">
        <v>1811</v>
      </c>
      <c r="BT19" s="2">
        <v>1573</v>
      </c>
      <c r="BU19" s="2">
        <v>1428</v>
      </c>
      <c r="BV19" s="2">
        <v>1250</v>
      </c>
      <c r="BW19" s="2">
        <v>1003</v>
      </c>
      <c r="BX19" s="2">
        <v>706</v>
      </c>
      <c r="BY19" s="2">
        <v>537</v>
      </c>
      <c r="BZ19" s="2">
        <v>376</v>
      </c>
      <c r="CA19" s="2">
        <v>295</v>
      </c>
      <c r="CB19" s="2">
        <v>244</v>
      </c>
      <c r="CC19" s="2">
        <v>135</v>
      </c>
      <c r="CD19" s="2">
        <v>80</v>
      </c>
      <c r="CE19" s="2">
        <v>44</v>
      </c>
      <c r="CF19" s="2">
        <v>16</v>
      </c>
      <c r="CG19" s="2">
        <v>3</v>
      </c>
      <c r="CH19" s="2">
        <v>1</v>
      </c>
      <c r="CI19">
        <v>817</v>
      </c>
      <c r="CJ19">
        <v>144</v>
      </c>
      <c r="CK19">
        <v>20</v>
      </c>
      <c r="CL19" s="3">
        <v>20373</v>
      </c>
      <c r="CM19" s="3">
        <v>322</v>
      </c>
      <c r="CN19" s="3">
        <v>279</v>
      </c>
      <c r="CO19" s="3">
        <v>296</v>
      </c>
      <c r="CP19" s="3">
        <v>333</v>
      </c>
      <c r="CQ19" s="3">
        <v>288</v>
      </c>
      <c r="CR19" s="3">
        <v>286</v>
      </c>
      <c r="CS19" s="3">
        <v>297</v>
      </c>
      <c r="CT19" s="3">
        <v>360</v>
      </c>
      <c r="CU19" s="3">
        <v>343</v>
      </c>
      <c r="CV19" s="3">
        <v>343</v>
      </c>
      <c r="CW19" s="3">
        <v>391</v>
      </c>
      <c r="CX19" s="3">
        <v>365</v>
      </c>
      <c r="CY19" s="3">
        <v>379</v>
      </c>
      <c r="CZ19" s="3">
        <v>401</v>
      </c>
      <c r="DA19" s="3">
        <v>436</v>
      </c>
      <c r="DB19" s="3">
        <v>435</v>
      </c>
      <c r="DC19" s="3">
        <v>440</v>
      </c>
      <c r="DD19" s="3">
        <v>422</v>
      </c>
      <c r="DE19" s="3">
        <v>479</v>
      </c>
      <c r="DF19" s="3">
        <v>340</v>
      </c>
      <c r="DG19" s="3">
        <v>408</v>
      </c>
      <c r="DH19" s="3">
        <v>436</v>
      </c>
      <c r="DI19" s="3">
        <v>463</v>
      </c>
      <c r="DJ19" s="3">
        <v>413</v>
      </c>
      <c r="DK19" s="3">
        <v>441</v>
      </c>
      <c r="DL19" s="3">
        <v>1879</v>
      </c>
      <c r="DM19" s="3">
        <v>1699</v>
      </c>
      <c r="DN19" s="3">
        <v>1529</v>
      </c>
      <c r="DO19" s="3">
        <v>1455</v>
      </c>
      <c r="DP19" s="3">
        <v>1164</v>
      </c>
      <c r="DQ19" s="3">
        <v>852</v>
      </c>
      <c r="DR19" s="3">
        <v>666</v>
      </c>
      <c r="DS19" s="3">
        <v>564</v>
      </c>
      <c r="DT19" s="3">
        <v>392</v>
      </c>
      <c r="DU19" s="3">
        <v>325</v>
      </c>
      <c r="DV19" s="3">
        <v>196</v>
      </c>
      <c r="DW19" s="3">
        <v>147</v>
      </c>
      <c r="DX19" s="3">
        <v>63</v>
      </c>
      <c r="DY19" s="3">
        <v>29</v>
      </c>
      <c r="DZ19" s="3">
        <v>11</v>
      </c>
      <c r="EA19" s="3">
        <v>4</v>
      </c>
      <c r="EB19">
        <v>1168</v>
      </c>
      <c r="EC19">
        <v>255</v>
      </c>
      <c r="ED19">
        <v>45</v>
      </c>
      <c r="EE19">
        <v>1972</v>
      </c>
      <c r="EF19">
        <v>12004</v>
      </c>
      <c r="EG19">
        <v>1518</v>
      </c>
    </row>
    <row r="20" spans="1:137" x14ac:dyDescent="0.2">
      <c r="A20" t="s">
        <v>249</v>
      </c>
      <c r="B20" s="1">
        <v>3</v>
      </c>
      <c r="C20">
        <v>42872</v>
      </c>
      <c r="D20">
        <v>586</v>
      </c>
      <c r="E20">
        <v>609</v>
      </c>
      <c r="F20">
        <v>609</v>
      </c>
      <c r="G20">
        <v>632</v>
      </c>
      <c r="H20">
        <v>573</v>
      </c>
      <c r="I20">
        <v>613</v>
      </c>
      <c r="J20">
        <v>647</v>
      </c>
      <c r="K20">
        <v>631</v>
      </c>
      <c r="L20">
        <v>678</v>
      </c>
      <c r="M20">
        <v>714</v>
      </c>
      <c r="N20">
        <v>831</v>
      </c>
      <c r="O20">
        <v>716</v>
      </c>
      <c r="P20">
        <v>844</v>
      </c>
      <c r="Q20">
        <v>766</v>
      </c>
      <c r="R20">
        <v>798</v>
      </c>
      <c r="S20">
        <v>812</v>
      </c>
      <c r="T20">
        <v>814</v>
      </c>
      <c r="U20">
        <v>835</v>
      </c>
      <c r="V20">
        <v>846</v>
      </c>
      <c r="W20">
        <v>718</v>
      </c>
      <c r="X20">
        <v>841</v>
      </c>
      <c r="Y20">
        <v>891</v>
      </c>
      <c r="Z20">
        <v>927</v>
      </c>
      <c r="AA20">
        <v>855</v>
      </c>
      <c r="AB20">
        <v>899</v>
      </c>
      <c r="AC20">
        <v>4115</v>
      </c>
      <c r="AD20">
        <v>3523</v>
      </c>
      <c r="AE20">
        <v>3352</v>
      </c>
      <c r="AF20">
        <v>3201</v>
      </c>
      <c r="AG20">
        <v>2715</v>
      </c>
      <c r="AH20">
        <v>1980</v>
      </c>
      <c r="AI20">
        <v>1478</v>
      </c>
      <c r="AJ20">
        <v>1199</v>
      </c>
      <c r="AK20">
        <v>845</v>
      </c>
      <c r="AL20">
        <v>712</v>
      </c>
      <c r="AM20">
        <v>491</v>
      </c>
      <c r="AN20">
        <v>340</v>
      </c>
      <c r="AO20">
        <v>157</v>
      </c>
      <c r="AP20">
        <v>54</v>
      </c>
      <c r="AQ20">
        <v>21</v>
      </c>
      <c r="AR20">
        <v>5</v>
      </c>
      <c r="AS20" s="2">
        <v>20122</v>
      </c>
      <c r="AT20" s="2">
        <v>285</v>
      </c>
      <c r="AU20" s="2">
        <v>304</v>
      </c>
      <c r="AV20" s="2">
        <v>322</v>
      </c>
      <c r="AW20" s="2">
        <v>345</v>
      </c>
      <c r="AX20" s="2">
        <v>283</v>
      </c>
      <c r="AY20" s="2">
        <v>316</v>
      </c>
      <c r="AZ20" s="2">
        <v>319</v>
      </c>
      <c r="BA20" s="2">
        <v>324</v>
      </c>
      <c r="BB20" s="2">
        <v>340</v>
      </c>
      <c r="BC20" s="2">
        <v>367</v>
      </c>
      <c r="BD20" s="2">
        <v>434</v>
      </c>
      <c r="BE20" s="2">
        <v>375</v>
      </c>
      <c r="BF20" s="2">
        <v>417</v>
      </c>
      <c r="BG20" s="2">
        <v>398</v>
      </c>
      <c r="BH20" s="2">
        <v>382</v>
      </c>
      <c r="BI20" s="2">
        <v>381</v>
      </c>
      <c r="BJ20" s="2">
        <v>400</v>
      </c>
      <c r="BK20" s="2">
        <v>434</v>
      </c>
      <c r="BL20" s="2">
        <v>404</v>
      </c>
      <c r="BM20" s="2">
        <v>354</v>
      </c>
      <c r="BN20" s="2">
        <v>396</v>
      </c>
      <c r="BO20" s="2">
        <v>383</v>
      </c>
      <c r="BP20" s="2">
        <v>430</v>
      </c>
      <c r="BQ20" s="2">
        <v>442</v>
      </c>
      <c r="BR20" s="2">
        <v>445</v>
      </c>
      <c r="BS20" s="2">
        <v>1974</v>
      </c>
      <c r="BT20" s="2">
        <v>1694</v>
      </c>
      <c r="BU20" s="2">
        <v>1517</v>
      </c>
      <c r="BV20" s="2">
        <v>1478</v>
      </c>
      <c r="BW20" s="2">
        <v>1197</v>
      </c>
      <c r="BX20" s="2">
        <v>836</v>
      </c>
      <c r="BY20" s="2">
        <v>660</v>
      </c>
      <c r="BZ20" s="2">
        <v>511</v>
      </c>
      <c r="CA20" s="2">
        <v>334</v>
      </c>
      <c r="CB20" s="2">
        <v>261</v>
      </c>
      <c r="CC20" s="2">
        <v>190</v>
      </c>
      <c r="CD20" s="2">
        <v>113</v>
      </c>
      <c r="CE20" s="2">
        <v>52</v>
      </c>
      <c r="CF20" s="2">
        <v>19</v>
      </c>
      <c r="CG20" s="2">
        <v>4</v>
      </c>
      <c r="CH20" s="2">
        <v>1</v>
      </c>
      <c r="CI20">
        <v>975</v>
      </c>
      <c r="CJ20">
        <v>189</v>
      </c>
      <c r="CK20">
        <v>24</v>
      </c>
      <c r="CL20" s="3">
        <v>22750</v>
      </c>
      <c r="CM20" s="3">
        <v>301</v>
      </c>
      <c r="CN20" s="3">
        <v>305</v>
      </c>
      <c r="CO20" s="3">
        <v>287</v>
      </c>
      <c r="CP20" s="3">
        <v>286</v>
      </c>
      <c r="CQ20" s="3">
        <v>290</v>
      </c>
      <c r="CR20" s="3">
        <v>297</v>
      </c>
      <c r="CS20" s="3">
        <v>328</v>
      </c>
      <c r="CT20" s="3">
        <v>307</v>
      </c>
      <c r="CU20" s="3">
        <v>338</v>
      </c>
      <c r="CV20" s="3">
        <v>347</v>
      </c>
      <c r="CW20" s="3">
        <v>398</v>
      </c>
      <c r="CX20" s="3">
        <v>341</v>
      </c>
      <c r="CY20" s="3">
        <v>427</v>
      </c>
      <c r="CZ20" s="3">
        <v>368</v>
      </c>
      <c r="DA20" s="3">
        <v>416</v>
      </c>
      <c r="DB20" s="3">
        <v>431</v>
      </c>
      <c r="DC20" s="3">
        <v>414</v>
      </c>
      <c r="DD20" s="3">
        <v>401</v>
      </c>
      <c r="DE20" s="3">
        <v>442</v>
      </c>
      <c r="DF20" s="3">
        <v>364</v>
      </c>
      <c r="DG20" s="3">
        <v>444</v>
      </c>
      <c r="DH20" s="3">
        <v>508</v>
      </c>
      <c r="DI20" s="3">
        <v>497</v>
      </c>
      <c r="DJ20" s="3">
        <v>413</v>
      </c>
      <c r="DK20" s="3">
        <v>454</v>
      </c>
      <c r="DL20" s="3">
        <v>2141</v>
      </c>
      <c r="DM20" s="3">
        <v>1828</v>
      </c>
      <c r="DN20" s="3">
        <v>1835</v>
      </c>
      <c r="DO20" s="3">
        <v>1723</v>
      </c>
      <c r="DP20" s="3">
        <v>1518</v>
      </c>
      <c r="DQ20" s="3">
        <v>1145</v>
      </c>
      <c r="DR20" s="3">
        <v>818</v>
      </c>
      <c r="DS20" s="3">
        <v>688</v>
      </c>
      <c r="DT20" s="3">
        <v>511</v>
      </c>
      <c r="DU20" s="3">
        <v>451</v>
      </c>
      <c r="DV20" s="3">
        <v>301</v>
      </c>
      <c r="DW20" s="3">
        <v>227</v>
      </c>
      <c r="DX20" s="3">
        <v>105</v>
      </c>
      <c r="DY20" s="3">
        <v>35</v>
      </c>
      <c r="DZ20" s="3">
        <v>17</v>
      </c>
      <c r="EA20" s="3">
        <v>4</v>
      </c>
      <c r="EB20">
        <v>1650</v>
      </c>
      <c r="EC20">
        <v>388</v>
      </c>
      <c r="ED20">
        <v>56</v>
      </c>
      <c r="EE20">
        <v>1950</v>
      </c>
      <c r="EF20">
        <v>13414</v>
      </c>
      <c r="EG20">
        <v>1963</v>
      </c>
    </row>
    <row r="21" spans="1:137" x14ac:dyDescent="0.2">
      <c r="A21" t="s">
        <v>250</v>
      </c>
      <c r="B21" s="1">
        <v>2</v>
      </c>
      <c r="C21">
        <v>23291</v>
      </c>
      <c r="D21">
        <v>344</v>
      </c>
      <c r="E21">
        <v>402</v>
      </c>
      <c r="F21">
        <v>403</v>
      </c>
      <c r="G21">
        <v>404</v>
      </c>
      <c r="H21">
        <v>399</v>
      </c>
      <c r="I21">
        <v>355</v>
      </c>
      <c r="J21">
        <v>386</v>
      </c>
      <c r="K21">
        <v>376</v>
      </c>
      <c r="L21">
        <v>389</v>
      </c>
      <c r="M21">
        <v>415</v>
      </c>
      <c r="N21">
        <v>451</v>
      </c>
      <c r="O21">
        <v>401</v>
      </c>
      <c r="P21">
        <v>458</v>
      </c>
      <c r="Q21">
        <v>444</v>
      </c>
      <c r="R21">
        <v>409</v>
      </c>
      <c r="S21">
        <v>482</v>
      </c>
      <c r="T21">
        <v>483</v>
      </c>
      <c r="U21">
        <v>449</v>
      </c>
      <c r="V21">
        <v>453</v>
      </c>
      <c r="W21">
        <v>388</v>
      </c>
      <c r="X21">
        <v>404</v>
      </c>
      <c r="Y21">
        <v>513</v>
      </c>
      <c r="Z21">
        <v>563</v>
      </c>
      <c r="AA21">
        <v>516</v>
      </c>
      <c r="AB21">
        <v>501</v>
      </c>
      <c r="AC21">
        <v>2428</v>
      </c>
      <c r="AD21">
        <v>1988</v>
      </c>
      <c r="AE21">
        <v>1626</v>
      </c>
      <c r="AF21">
        <v>1487</v>
      </c>
      <c r="AG21">
        <v>1323</v>
      </c>
      <c r="AH21">
        <v>955</v>
      </c>
      <c r="AI21">
        <v>805</v>
      </c>
      <c r="AJ21">
        <v>641</v>
      </c>
      <c r="AK21">
        <v>494</v>
      </c>
      <c r="AL21">
        <v>338</v>
      </c>
      <c r="AM21">
        <v>203</v>
      </c>
      <c r="AN21">
        <v>127</v>
      </c>
      <c r="AO21">
        <v>59</v>
      </c>
      <c r="AP21">
        <v>23</v>
      </c>
      <c r="AQ21">
        <v>5</v>
      </c>
      <c r="AR21">
        <v>3</v>
      </c>
      <c r="AS21" s="2">
        <v>11308</v>
      </c>
      <c r="AT21" s="2">
        <v>197</v>
      </c>
      <c r="AU21" s="2">
        <v>193</v>
      </c>
      <c r="AV21" s="2">
        <v>200</v>
      </c>
      <c r="AW21" s="2">
        <v>235</v>
      </c>
      <c r="AX21" s="2">
        <v>198</v>
      </c>
      <c r="AY21" s="2">
        <v>170</v>
      </c>
      <c r="AZ21" s="2">
        <v>183</v>
      </c>
      <c r="BA21" s="2">
        <v>198</v>
      </c>
      <c r="BB21" s="2">
        <v>181</v>
      </c>
      <c r="BC21" s="2">
        <v>211</v>
      </c>
      <c r="BD21" s="2">
        <v>237</v>
      </c>
      <c r="BE21" s="2">
        <v>215</v>
      </c>
      <c r="BF21" s="2">
        <v>228</v>
      </c>
      <c r="BG21" s="2">
        <v>221</v>
      </c>
      <c r="BH21" s="2">
        <v>183</v>
      </c>
      <c r="BI21" s="2">
        <v>229</v>
      </c>
      <c r="BJ21" s="2">
        <v>224</v>
      </c>
      <c r="BK21" s="2">
        <v>212</v>
      </c>
      <c r="BL21" s="2">
        <v>215</v>
      </c>
      <c r="BM21" s="2">
        <v>204</v>
      </c>
      <c r="BN21" s="2">
        <v>208</v>
      </c>
      <c r="BO21" s="2">
        <v>266</v>
      </c>
      <c r="BP21" s="2">
        <v>283</v>
      </c>
      <c r="BQ21" s="2">
        <v>256</v>
      </c>
      <c r="BR21" s="2">
        <v>253</v>
      </c>
      <c r="BS21" s="2">
        <v>1189</v>
      </c>
      <c r="BT21" s="2">
        <v>951</v>
      </c>
      <c r="BU21" s="2">
        <v>781</v>
      </c>
      <c r="BV21" s="2">
        <v>712</v>
      </c>
      <c r="BW21" s="2">
        <v>618</v>
      </c>
      <c r="BX21" s="2">
        <v>468</v>
      </c>
      <c r="BY21" s="2">
        <v>367</v>
      </c>
      <c r="BZ21" s="2">
        <v>290</v>
      </c>
      <c r="CA21" s="2">
        <v>214</v>
      </c>
      <c r="CB21" s="2">
        <v>150</v>
      </c>
      <c r="CC21" s="2">
        <v>82</v>
      </c>
      <c r="CD21" s="2">
        <v>49</v>
      </c>
      <c r="CE21" s="2">
        <v>22</v>
      </c>
      <c r="CF21" s="2">
        <v>12</v>
      </c>
      <c r="CG21" s="2">
        <v>1</v>
      </c>
      <c r="CH21" s="2">
        <v>0</v>
      </c>
      <c r="CI21">
        <v>531</v>
      </c>
      <c r="CJ21">
        <v>84</v>
      </c>
      <c r="CK21">
        <v>14</v>
      </c>
      <c r="CL21" s="3">
        <v>11983</v>
      </c>
      <c r="CM21" s="3">
        <v>148</v>
      </c>
      <c r="CN21" s="3">
        <v>209</v>
      </c>
      <c r="CO21" s="3">
        <v>203</v>
      </c>
      <c r="CP21" s="3">
        <v>169</v>
      </c>
      <c r="CQ21" s="3">
        <v>201</v>
      </c>
      <c r="CR21" s="3">
        <v>185</v>
      </c>
      <c r="CS21" s="3">
        <v>203</v>
      </c>
      <c r="CT21" s="3">
        <v>178</v>
      </c>
      <c r="CU21" s="3">
        <v>208</v>
      </c>
      <c r="CV21" s="3">
        <v>204</v>
      </c>
      <c r="CW21" s="3">
        <v>213</v>
      </c>
      <c r="CX21" s="3">
        <v>185</v>
      </c>
      <c r="CY21" s="3">
        <v>230</v>
      </c>
      <c r="CZ21" s="3">
        <v>224</v>
      </c>
      <c r="DA21" s="3">
        <v>226</v>
      </c>
      <c r="DB21" s="3">
        <v>253</v>
      </c>
      <c r="DC21" s="3">
        <v>259</v>
      </c>
      <c r="DD21" s="3">
        <v>236</v>
      </c>
      <c r="DE21" s="3">
        <v>237</v>
      </c>
      <c r="DF21" s="3">
        <v>184</v>
      </c>
      <c r="DG21" s="3">
        <v>196</v>
      </c>
      <c r="DH21" s="3">
        <v>247</v>
      </c>
      <c r="DI21" s="3">
        <v>280</v>
      </c>
      <c r="DJ21" s="3">
        <v>260</v>
      </c>
      <c r="DK21" s="3">
        <v>248</v>
      </c>
      <c r="DL21" s="3">
        <v>1238</v>
      </c>
      <c r="DM21" s="3">
        <v>1036</v>
      </c>
      <c r="DN21" s="3">
        <v>845</v>
      </c>
      <c r="DO21" s="3">
        <v>775</v>
      </c>
      <c r="DP21" s="3">
        <v>705</v>
      </c>
      <c r="DQ21" s="3">
        <v>487</v>
      </c>
      <c r="DR21" s="3">
        <v>438</v>
      </c>
      <c r="DS21" s="3">
        <v>351</v>
      </c>
      <c r="DT21" s="3">
        <v>280</v>
      </c>
      <c r="DU21" s="3">
        <v>188</v>
      </c>
      <c r="DV21" s="3">
        <v>121</v>
      </c>
      <c r="DW21" s="3">
        <v>78</v>
      </c>
      <c r="DX21" s="3">
        <v>37</v>
      </c>
      <c r="DY21" s="3">
        <v>10</v>
      </c>
      <c r="DZ21" s="3">
        <v>4</v>
      </c>
      <c r="EA21" s="3">
        <v>3</v>
      </c>
      <c r="EB21">
        <v>722</v>
      </c>
      <c r="EC21">
        <v>133</v>
      </c>
      <c r="ED21">
        <v>18</v>
      </c>
      <c r="EE21">
        <v>1078</v>
      </c>
      <c r="EF21">
        <v>6999</v>
      </c>
      <c r="EG21">
        <v>925</v>
      </c>
    </row>
    <row r="22" spans="1:137" x14ac:dyDescent="0.2">
      <c r="A22" t="s">
        <v>251</v>
      </c>
      <c r="B22" s="1">
        <v>6</v>
      </c>
      <c r="C22">
        <v>15066</v>
      </c>
      <c r="D22">
        <v>250</v>
      </c>
      <c r="E22">
        <v>188</v>
      </c>
      <c r="F22">
        <v>245</v>
      </c>
      <c r="G22">
        <v>236</v>
      </c>
      <c r="H22">
        <v>220</v>
      </c>
      <c r="I22">
        <v>253</v>
      </c>
      <c r="J22">
        <v>217</v>
      </c>
      <c r="K22">
        <v>245</v>
      </c>
      <c r="L22">
        <v>238</v>
      </c>
      <c r="M22">
        <v>237</v>
      </c>
      <c r="N22">
        <v>249</v>
      </c>
      <c r="O22">
        <v>248</v>
      </c>
      <c r="P22">
        <v>279</v>
      </c>
      <c r="Q22">
        <v>253</v>
      </c>
      <c r="R22">
        <v>285</v>
      </c>
      <c r="S22">
        <v>250</v>
      </c>
      <c r="T22">
        <v>301</v>
      </c>
      <c r="U22">
        <v>265</v>
      </c>
      <c r="V22">
        <v>321</v>
      </c>
      <c r="W22">
        <v>248</v>
      </c>
      <c r="X22">
        <v>296</v>
      </c>
      <c r="Y22">
        <v>280</v>
      </c>
      <c r="Z22">
        <v>324</v>
      </c>
      <c r="AA22">
        <v>306</v>
      </c>
      <c r="AB22">
        <v>316</v>
      </c>
      <c r="AC22">
        <v>1611</v>
      </c>
      <c r="AD22">
        <v>1412</v>
      </c>
      <c r="AE22">
        <v>1164</v>
      </c>
      <c r="AF22">
        <v>1087</v>
      </c>
      <c r="AG22">
        <v>945</v>
      </c>
      <c r="AH22">
        <v>721</v>
      </c>
      <c r="AI22">
        <v>573</v>
      </c>
      <c r="AJ22">
        <v>354</v>
      </c>
      <c r="AK22">
        <v>242</v>
      </c>
      <c r="AL22">
        <v>190</v>
      </c>
      <c r="AM22">
        <v>106</v>
      </c>
      <c r="AN22">
        <v>56</v>
      </c>
      <c r="AO22">
        <v>31</v>
      </c>
      <c r="AP22">
        <v>20</v>
      </c>
      <c r="AQ22">
        <v>4</v>
      </c>
      <c r="AR22">
        <v>0</v>
      </c>
      <c r="AS22" s="2">
        <v>7098</v>
      </c>
      <c r="AT22" s="2">
        <v>112</v>
      </c>
      <c r="AU22" s="2">
        <v>98</v>
      </c>
      <c r="AV22" s="2">
        <v>120</v>
      </c>
      <c r="AW22" s="2">
        <v>121</v>
      </c>
      <c r="AX22" s="2">
        <v>109</v>
      </c>
      <c r="AY22" s="2">
        <v>127</v>
      </c>
      <c r="AZ22" s="2">
        <v>101</v>
      </c>
      <c r="BA22" s="2">
        <v>118</v>
      </c>
      <c r="BB22" s="2">
        <v>121</v>
      </c>
      <c r="BC22" s="2">
        <v>127</v>
      </c>
      <c r="BD22" s="2">
        <v>135</v>
      </c>
      <c r="BE22" s="2">
        <v>120</v>
      </c>
      <c r="BF22" s="2">
        <v>140</v>
      </c>
      <c r="BG22" s="2">
        <v>135</v>
      </c>
      <c r="BH22" s="2">
        <v>147</v>
      </c>
      <c r="BI22" s="2">
        <v>125</v>
      </c>
      <c r="BJ22" s="2">
        <v>154</v>
      </c>
      <c r="BK22" s="2">
        <v>133</v>
      </c>
      <c r="BL22" s="2">
        <v>173</v>
      </c>
      <c r="BM22" s="2">
        <v>108</v>
      </c>
      <c r="BN22" s="2">
        <v>131</v>
      </c>
      <c r="BO22" s="2">
        <v>129</v>
      </c>
      <c r="BP22" s="2">
        <v>154</v>
      </c>
      <c r="BQ22" s="2">
        <v>125</v>
      </c>
      <c r="BR22" s="2">
        <v>149</v>
      </c>
      <c r="BS22" s="2">
        <v>751</v>
      </c>
      <c r="BT22" s="2">
        <v>674</v>
      </c>
      <c r="BU22" s="2">
        <v>553</v>
      </c>
      <c r="BV22" s="2">
        <v>495</v>
      </c>
      <c r="BW22" s="2">
        <v>421</v>
      </c>
      <c r="BX22" s="2">
        <v>326</v>
      </c>
      <c r="BY22" s="2">
        <v>267</v>
      </c>
      <c r="BZ22" s="2">
        <v>152</v>
      </c>
      <c r="CA22" s="2">
        <v>89</v>
      </c>
      <c r="CB22" s="2">
        <v>78</v>
      </c>
      <c r="CC22" s="2">
        <v>46</v>
      </c>
      <c r="CD22" s="2">
        <v>16</v>
      </c>
      <c r="CE22" s="2">
        <v>14</v>
      </c>
      <c r="CF22" s="2">
        <v>4</v>
      </c>
      <c r="CG22" s="2">
        <v>0</v>
      </c>
      <c r="CH22" s="2">
        <v>0</v>
      </c>
      <c r="CI22">
        <v>247</v>
      </c>
      <c r="CJ22">
        <v>33</v>
      </c>
      <c r="CK22">
        <v>4</v>
      </c>
      <c r="CL22" s="3">
        <v>7968</v>
      </c>
      <c r="CM22" s="3">
        <v>137</v>
      </c>
      <c r="CN22" s="3">
        <v>91</v>
      </c>
      <c r="CO22" s="3">
        <v>125</v>
      </c>
      <c r="CP22" s="3">
        <v>116</v>
      </c>
      <c r="CQ22" s="3">
        <v>110</v>
      </c>
      <c r="CR22" s="3">
        <v>126</v>
      </c>
      <c r="CS22" s="3">
        <v>117</v>
      </c>
      <c r="CT22" s="3">
        <v>127</v>
      </c>
      <c r="CU22" s="3">
        <v>118</v>
      </c>
      <c r="CV22" s="3">
        <v>110</v>
      </c>
      <c r="CW22" s="3">
        <v>113</v>
      </c>
      <c r="CX22" s="3">
        <v>128</v>
      </c>
      <c r="CY22" s="3">
        <v>138</v>
      </c>
      <c r="CZ22" s="3">
        <v>118</v>
      </c>
      <c r="DA22" s="3">
        <v>138</v>
      </c>
      <c r="DB22" s="3">
        <v>125</v>
      </c>
      <c r="DC22" s="3">
        <v>147</v>
      </c>
      <c r="DD22" s="3">
        <v>132</v>
      </c>
      <c r="DE22" s="3">
        <v>148</v>
      </c>
      <c r="DF22" s="3">
        <v>139</v>
      </c>
      <c r="DG22" s="3">
        <v>164</v>
      </c>
      <c r="DH22" s="3">
        <v>151</v>
      </c>
      <c r="DI22" s="3">
        <v>170</v>
      </c>
      <c r="DJ22" s="3">
        <v>181</v>
      </c>
      <c r="DK22" s="3">
        <v>168</v>
      </c>
      <c r="DL22" s="3">
        <v>860</v>
      </c>
      <c r="DM22" s="3">
        <v>738</v>
      </c>
      <c r="DN22" s="3">
        <v>612</v>
      </c>
      <c r="DO22" s="3">
        <v>592</v>
      </c>
      <c r="DP22" s="3">
        <v>523</v>
      </c>
      <c r="DQ22" s="3">
        <v>395</v>
      </c>
      <c r="DR22" s="3">
        <v>306</v>
      </c>
      <c r="DS22" s="3">
        <v>202</v>
      </c>
      <c r="DT22" s="3">
        <v>153</v>
      </c>
      <c r="DU22" s="3">
        <v>112</v>
      </c>
      <c r="DV22" s="3">
        <v>60</v>
      </c>
      <c r="DW22" s="3">
        <v>41</v>
      </c>
      <c r="DX22" s="3">
        <v>18</v>
      </c>
      <c r="DY22" s="3">
        <v>16</v>
      </c>
      <c r="DZ22" s="3">
        <v>4</v>
      </c>
      <c r="EA22" s="3">
        <v>0</v>
      </c>
      <c r="EB22">
        <v>404</v>
      </c>
      <c r="EC22">
        <v>78</v>
      </c>
      <c r="ED22">
        <v>20</v>
      </c>
      <c r="EE22">
        <v>636</v>
      </c>
      <c r="EF22">
        <v>4849</v>
      </c>
      <c r="EG22">
        <v>701</v>
      </c>
    </row>
    <row r="23" spans="1:137" x14ac:dyDescent="0.2">
      <c r="A23" t="s">
        <v>252</v>
      </c>
      <c r="B23" s="1">
        <v>6</v>
      </c>
      <c r="C23">
        <v>7934</v>
      </c>
      <c r="D23">
        <v>161</v>
      </c>
      <c r="E23">
        <v>131</v>
      </c>
      <c r="F23">
        <v>131</v>
      </c>
      <c r="G23">
        <v>67</v>
      </c>
      <c r="H23">
        <v>94</v>
      </c>
      <c r="I23">
        <v>94</v>
      </c>
      <c r="J23">
        <v>82</v>
      </c>
      <c r="K23">
        <v>86</v>
      </c>
      <c r="L23">
        <v>93</v>
      </c>
      <c r="M23">
        <v>85</v>
      </c>
      <c r="N23">
        <v>100</v>
      </c>
      <c r="O23">
        <v>94</v>
      </c>
      <c r="P23">
        <v>86</v>
      </c>
      <c r="Q23">
        <v>99</v>
      </c>
      <c r="R23">
        <v>110</v>
      </c>
      <c r="S23">
        <v>99</v>
      </c>
      <c r="T23">
        <v>109</v>
      </c>
      <c r="U23">
        <v>125</v>
      </c>
      <c r="V23">
        <v>144</v>
      </c>
      <c r="W23">
        <v>196</v>
      </c>
      <c r="X23">
        <v>181</v>
      </c>
      <c r="Y23">
        <v>183</v>
      </c>
      <c r="Z23">
        <v>170</v>
      </c>
      <c r="AA23">
        <v>154</v>
      </c>
      <c r="AB23">
        <v>179</v>
      </c>
      <c r="AC23">
        <v>843</v>
      </c>
      <c r="AD23">
        <v>713</v>
      </c>
      <c r="AE23">
        <v>601</v>
      </c>
      <c r="AF23">
        <v>721</v>
      </c>
      <c r="AG23">
        <v>487</v>
      </c>
      <c r="AH23">
        <v>420</v>
      </c>
      <c r="AI23">
        <v>318</v>
      </c>
      <c r="AJ23">
        <v>280</v>
      </c>
      <c r="AK23">
        <v>181</v>
      </c>
      <c r="AL23">
        <v>118</v>
      </c>
      <c r="AM23">
        <v>87</v>
      </c>
      <c r="AN23">
        <v>61</v>
      </c>
      <c r="AO23">
        <v>30</v>
      </c>
      <c r="AP23">
        <v>16</v>
      </c>
      <c r="AQ23">
        <v>5</v>
      </c>
      <c r="AR23">
        <v>0</v>
      </c>
      <c r="AS23" s="2">
        <v>3742</v>
      </c>
      <c r="AT23" s="2">
        <v>81</v>
      </c>
      <c r="AU23" s="2">
        <v>66</v>
      </c>
      <c r="AV23" s="2">
        <v>80</v>
      </c>
      <c r="AW23" s="2">
        <v>35</v>
      </c>
      <c r="AX23" s="2">
        <v>35</v>
      </c>
      <c r="AY23" s="2">
        <v>40</v>
      </c>
      <c r="AZ23" s="2">
        <v>34</v>
      </c>
      <c r="BA23" s="2">
        <v>50</v>
      </c>
      <c r="BB23" s="2">
        <v>49</v>
      </c>
      <c r="BC23" s="2">
        <v>46</v>
      </c>
      <c r="BD23" s="2">
        <v>33</v>
      </c>
      <c r="BE23" s="2">
        <v>53</v>
      </c>
      <c r="BF23" s="2">
        <v>43</v>
      </c>
      <c r="BG23" s="2">
        <v>41</v>
      </c>
      <c r="BH23" s="2">
        <v>51</v>
      </c>
      <c r="BI23" s="2">
        <v>50</v>
      </c>
      <c r="BJ23" s="2">
        <v>52</v>
      </c>
      <c r="BK23" s="2">
        <v>53</v>
      </c>
      <c r="BL23" s="2">
        <v>69</v>
      </c>
      <c r="BM23" s="2">
        <v>108</v>
      </c>
      <c r="BN23" s="2">
        <v>91</v>
      </c>
      <c r="BO23" s="2">
        <v>86</v>
      </c>
      <c r="BP23" s="2">
        <v>89</v>
      </c>
      <c r="BQ23" s="2">
        <v>68</v>
      </c>
      <c r="BR23" s="2">
        <v>92</v>
      </c>
      <c r="BS23" s="2">
        <v>369</v>
      </c>
      <c r="BT23" s="2">
        <v>345</v>
      </c>
      <c r="BU23" s="2">
        <v>278</v>
      </c>
      <c r="BV23" s="2">
        <v>351</v>
      </c>
      <c r="BW23" s="2">
        <v>219</v>
      </c>
      <c r="BX23" s="2">
        <v>193</v>
      </c>
      <c r="BY23" s="2">
        <v>137</v>
      </c>
      <c r="BZ23" s="2">
        <v>131</v>
      </c>
      <c r="CA23" s="2">
        <v>79</v>
      </c>
      <c r="CB23" s="2">
        <v>65</v>
      </c>
      <c r="CC23" s="2">
        <v>35</v>
      </c>
      <c r="CD23" s="2">
        <v>27</v>
      </c>
      <c r="CE23" s="2">
        <v>14</v>
      </c>
      <c r="CF23" s="2">
        <v>5</v>
      </c>
      <c r="CG23" s="2">
        <v>0</v>
      </c>
      <c r="CH23" s="2">
        <v>0</v>
      </c>
      <c r="CI23">
        <v>225</v>
      </c>
      <c r="CJ23">
        <v>46</v>
      </c>
      <c r="CK23">
        <v>5</v>
      </c>
      <c r="CL23" s="3">
        <v>4192</v>
      </c>
      <c r="CM23" s="3">
        <v>80</v>
      </c>
      <c r="CN23" s="3">
        <v>66</v>
      </c>
      <c r="CO23" s="3">
        <v>51</v>
      </c>
      <c r="CP23" s="3">
        <v>31</v>
      </c>
      <c r="CQ23" s="3">
        <v>58</v>
      </c>
      <c r="CR23" s="3">
        <v>54</v>
      </c>
      <c r="CS23" s="3">
        <v>48</v>
      </c>
      <c r="CT23" s="3">
        <v>36</v>
      </c>
      <c r="CU23" s="3">
        <v>44</v>
      </c>
      <c r="CV23" s="3">
        <v>40</v>
      </c>
      <c r="CW23" s="3">
        <v>67</v>
      </c>
      <c r="CX23" s="3">
        <v>41</v>
      </c>
      <c r="CY23" s="3">
        <v>44</v>
      </c>
      <c r="CZ23" s="3">
        <v>58</v>
      </c>
      <c r="DA23" s="3">
        <v>59</v>
      </c>
      <c r="DB23" s="3">
        <v>49</v>
      </c>
      <c r="DC23" s="3">
        <v>57</v>
      </c>
      <c r="DD23" s="3">
        <v>72</v>
      </c>
      <c r="DE23" s="3">
        <v>75</v>
      </c>
      <c r="DF23" s="3">
        <v>87</v>
      </c>
      <c r="DG23" s="3">
        <v>91</v>
      </c>
      <c r="DH23" s="3">
        <v>97</v>
      </c>
      <c r="DI23" s="3">
        <v>80</v>
      </c>
      <c r="DJ23" s="3">
        <v>86</v>
      </c>
      <c r="DK23" s="3">
        <v>87</v>
      </c>
      <c r="DL23" s="3">
        <v>473</v>
      </c>
      <c r="DM23" s="3">
        <v>367</v>
      </c>
      <c r="DN23" s="3">
        <v>324</v>
      </c>
      <c r="DO23" s="3">
        <v>370</v>
      </c>
      <c r="DP23" s="3">
        <v>268</v>
      </c>
      <c r="DQ23" s="3">
        <v>228</v>
      </c>
      <c r="DR23" s="3">
        <v>181</v>
      </c>
      <c r="DS23" s="3">
        <v>149</v>
      </c>
      <c r="DT23" s="3">
        <v>102</v>
      </c>
      <c r="DU23" s="3">
        <v>53</v>
      </c>
      <c r="DV23" s="3">
        <v>52</v>
      </c>
      <c r="DW23" s="3">
        <v>34</v>
      </c>
      <c r="DX23" s="3">
        <v>17</v>
      </c>
      <c r="DY23" s="3">
        <v>10</v>
      </c>
      <c r="DZ23" s="3">
        <v>5</v>
      </c>
      <c r="EA23" s="3">
        <v>0</v>
      </c>
      <c r="EB23">
        <v>274</v>
      </c>
      <c r="EC23">
        <v>67</v>
      </c>
      <c r="ED23">
        <v>16</v>
      </c>
      <c r="EE23">
        <v>268</v>
      </c>
      <c r="EF23">
        <v>2584</v>
      </c>
      <c r="EG23">
        <v>409</v>
      </c>
    </row>
    <row r="24" spans="1:137" x14ac:dyDescent="0.2">
      <c r="A24" t="s">
        <v>253</v>
      </c>
      <c r="B24" s="1">
        <v>5</v>
      </c>
      <c r="C24">
        <v>42876</v>
      </c>
      <c r="D24">
        <v>713</v>
      </c>
      <c r="E24">
        <v>689</v>
      </c>
      <c r="F24">
        <v>742</v>
      </c>
      <c r="G24">
        <v>763</v>
      </c>
      <c r="H24">
        <v>775</v>
      </c>
      <c r="I24">
        <v>705</v>
      </c>
      <c r="J24">
        <v>786</v>
      </c>
      <c r="K24">
        <v>775</v>
      </c>
      <c r="L24">
        <v>813</v>
      </c>
      <c r="M24">
        <v>888</v>
      </c>
      <c r="N24">
        <v>931</v>
      </c>
      <c r="O24">
        <v>931</v>
      </c>
      <c r="P24">
        <v>879</v>
      </c>
      <c r="Q24">
        <v>938</v>
      </c>
      <c r="R24">
        <v>948</v>
      </c>
      <c r="S24">
        <v>1019</v>
      </c>
      <c r="T24">
        <v>903</v>
      </c>
      <c r="U24">
        <v>949</v>
      </c>
      <c r="V24">
        <v>906</v>
      </c>
      <c r="W24">
        <v>838</v>
      </c>
      <c r="X24">
        <v>831</v>
      </c>
      <c r="Y24">
        <v>919</v>
      </c>
      <c r="Z24">
        <v>979</v>
      </c>
      <c r="AA24">
        <v>883</v>
      </c>
      <c r="AB24">
        <v>838</v>
      </c>
      <c r="AC24">
        <v>3909</v>
      </c>
      <c r="AD24">
        <v>3555</v>
      </c>
      <c r="AE24">
        <v>3337</v>
      </c>
      <c r="AF24">
        <v>3101</v>
      </c>
      <c r="AG24">
        <v>2474</v>
      </c>
      <c r="AH24">
        <v>1636</v>
      </c>
      <c r="AI24">
        <v>1234</v>
      </c>
      <c r="AJ24">
        <v>854</v>
      </c>
      <c r="AK24">
        <v>538</v>
      </c>
      <c r="AL24">
        <v>378</v>
      </c>
      <c r="AM24">
        <v>245</v>
      </c>
      <c r="AN24">
        <v>159</v>
      </c>
      <c r="AO24">
        <v>78</v>
      </c>
      <c r="AP24">
        <v>25</v>
      </c>
      <c r="AQ24">
        <v>9</v>
      </c>
      <c r="AR24">
        <v>3</v>
      </c>
      <c r="AS24" s="2">
        <v>20945</v>
      </c>
      <c r="AT24" s="2">
        <v>363</v>
      </c>
      <c r="AU24" s="2">
        <v>364</v>
      </c>
      <c r="AV24" s="2">
        <v>388</v>
      </c>
      <c r="AW24" s="2">
        <v>391</v>
      </c>
      <c r="AX24" s="2">
        <v>404</v>
      </c>
      <c r="AY24" s="2">
        <v>340</v>
      </c>
      <c r="AZ24" s="2">
        <v>420</v>
      </c>
      <c r="BA24" s="2">
        <v>381</v>
      </c>
      <c r="BB24" s="2">
        <v>410</v>
      </c>
      <c r="BC24" s="2">
        <v>486</v>
      </c>
      <c r="BD24" s="2">
        <v>490</v>
      </c>
      <c r="BE24" s="2">
        <v>454</v>
      </c>
      <c r="BF24" s="2">
        <v>436</v>
      </c>
      <c r="BG24" s="2">
        <v>469</v>
      </c>
      <c r="BH24" s="2">
        <v>500</v>
      </c>
      <c r="BI24" s="2">
        <v>490</v>
      </c>
      <c r="BJ24" s="2">
        <v>431</v>
      </c>
      <c r="BK24" s="2">
        <v>464</v>
      </c>
      <c r="BL24" s="2">
        <v>466</v>
      </c>
      <c r="BM24" s="2">
        <v>430</v>
      </c>
      <c r="BN24" s="2">
        <v>389</v>
      </c>
      <c r="BO24" s="2">
        <v>446</v>
      </c>
      <c r="BP24" s="2">
        <v>486</v>
      </c>
      <c r="BQ24" s="2">
        <v>420</v>
      </c>
      <c r="BR24" s="2">
        <v>407</v>
      </c>
      <c r="BS24" s="2">
        <v>1898</v>
      </c>
      <c r="BT24" s="2">
        <v>1710</v>
      </c>
      <c r="BU24" s="2">
        <v>1615</v>
      </c>
      <c r="BV24" s="2">
        <v>1440</v>
      </c>
      <c r="BW24" s="2">
        <v>1160</v>
      </c>
      <c r="BX24" s="2">
        <v>796</v>
      </c>
      <c r="BY24" s="2">
        <v>594</v>
      </c>
      <c r="BZ24" s="2">
        <v>390</v>
      </c>
      <c r="CA24" s="2">
        <v>246</v>
      </c>
      <c r="CB24" s="2">
        <v>158</v>
      </c>
      <c r="CC24" s="2">
        <v>104</v>
      </c>
      <c r="CD24" s="2">
        <v>59</v>
      </c>
      <c r="CE24" s="2">
        <v>34</v>
      </c>
      <c r="CF24" s="2">
        <v>10</v>
      </c>
      <c r="CG24" s="2">
        <v>1</v>
      </c>
      <c r="CH24" s="2">
        <v>1</v>
      </c>
      <c r="CI24">
        <v>614</v>
      </c>
      <c r="CJ24">
        <v>106</v>
      </c>
      <c r="CK24">
        <v>12</v>
      </c>
      <c r="CL24" s="3">
        <v>21931</v>
      </c>
      <c r="CM24" s="3">
        <v>350</v>
      </c>
      <c r="CN24" s="3">
        <v>325</v>
      </c>
      <c r="CO24" s="3">
        <v>354</v>
      </c>
      <c r="CP24" s="3">
        <v>372</v>
      </c>
      <c r="CQ24" s="3">
        <v>372</v>
      </c>
      <c r="CR24" s="3">
        <v>364</v>
      </c>
      <c r="CS24" s="3">
        <v>365</v>
      </c>
      <c r="CT24" s="3">
        <v>394</v>
      </c>
      <c r="CU24" s="3">
        <v>403</v>
      </c>
      <c r="CV24" s="3">
        <v>402</v>
      </c>
      <c r="CW24" s="3">
        <v>441</v>
      </c>
      <c r="CX24" s="3">
        <v>478</v>
      </c>
      <c r="CY24" s="3">
        <v>443</v>
      </c>
      <c r="CZ24" s="3">
        <v>468</v>
      </c>
      <c r="DA24" s="3">
        <v>449</v>
      </c>
      <c r="DB24" s="3">
        <v>529</v>
      </c>
      <c r="DC24" s="3">
        <v>472</v>
      </c>
      <c r="DD24" s="3">
        <v>485</v>
      </c>
      <c r="DE24" s="3">
        <v>440</v>
      </c>
      <c r="DF24" s="3">
        <v>408</v>
      </c>
      <c r="DG24" s="3">
        <v>442</v>
      </c>
      <c r="DH24" s="3">
        <v>472</v>
      </c>
      <c r="DI24" s="3">
        <v>493</v>
      </c>
      <c r="DJ24" s="3">
        <v>463</v>
      </c>
      <c r="DK24" s="3">
        <v>431</v>
      </c>
      <c r="DL24" s="3">
        <v>2010</v>
      </c>
      <c r="DM24" s="3">
        <v>1845</v>
      </c>
      <c r="DN24" s="3">
        <v>1722</v>
      </c>
      <c r="DO24" s="3">
        <v>1661</v>
      </c>
      <c r="DP24" s="3">
        <v>1313</v>
      </c>
      <c r="DQ24" s="3">
        <v>840</v>
      </c>
      <c r="DR24" s="3">
        <v>640</v>
      </c>
      <c r="DS24" s="3">
        <v>464</v>
      </c>
      <c r="DT24" s="3">
        <v>292</v>
      </c>
      <c r="DU24" s="3">
        <v>220</v>
      </c>
      <c r="DV24" s="3">
        <v>140</v>
      </c>
      <c r="DW24" s="3">
        <v>100</v>
      </c>
      <c r="DX24" s="3">
        <v>44</v>
      </c>
      <c r="DY24" s="3">
        <v>15</v>
      </c>
      <c r="DZ24" s="3">
        <v>8</v>
      </c>
      <c r="EA24" s="3">
        <v>2</v>
      </c>
      <c r="EB24">
        <v>821</v>
      </c>
      <c r="EC24">
        <v>169</v>
      </c>
      <c r="ED24">
        <v>25</v>
      </c>
      <c r="EE24">
        <v>2279</v>
      </c>
      <c r="EF24">
        <v>13188</v>
      </c>
      <c r="EG24">
        <v>1480</v>
      </c>
    </row>
    <row r="25" spans="1:137" x14ac:dyDescent="0.2">
      <c r="A25" t="s">
        <v>254</v>
      </c>
      <c r="B25" s="1">
        <v>1</v>
      </c>
      <c r="C25">
        <v>30257</v>
      </c>
      <c r="D25">
        <v>416</v>
      </c>
      <c r="E25">
        <v>404</v>
      </c>
      <c r="F25">
        <v>481</v>
      </c>
      <c r="G25">
        <v>473</v>
      </c>
      <c r="H25">
        <v>416</v>
      </c>
      <c r="I25">
        <v>445</v>
      </c>
      <c r="J25">
        <v>425</v>
      </c>
      <c r="K25">
        <v>452</v>
      </c>
      <c r="L25">
        <v>442</v>
      </c>
      <c r="M25">
        <v>440</v>
      </c>
      <c r="N25">
        <v>501</v>
      </c>
      <c r="O25">
        <v>463</v>
      </c>
      <c r="P25">
        <v>555</v>
      </c>
      <c r="Q25">
        <v>507</v>
      </c>
      <c r="R25">
        <v>499</v>
      </c>
      <c r="S25">
        <v>566</v>
      </c>
      <c r="T25">
        <v>539</v>
      </c>
      <c r="U25">
        <v>542</v>
      </c>
      <c r="V25">
        <v>566</v>
      </c>
      <c r="W25">
        <v>486</v>
      </c>
      <c r="X25">
        <v>575</v>
      </c>
      <c r="Y25">
        <v>583</v>
      </c>
      <c r="Z25">
        <v>648</v>
      </c>
      <c r="AA25">
        <v>605</v>
      </c>
      <c r="AB25">
        <v>675</v>
      </c>
      <c r="AC25">
        <v>2951</v>
      </c>
      <c r="AD25">
        <v>2502</v>
      </c>
      <c r="AE25">
        <v>2109</v>
      </c>
      <c r="AF25">
        <v>2192</v>
      </c>
      <c r="AG25">
        <v>1981</v>
      </c>
      <c r="AH25">
        <v>1607</v>
      </c>
      <c r="AI25">
        <v>1194</v>
      </c>
      <c r="AJ25">
        <v>1016</v>
      </c>
      <c r="AK25">
        <v>648</v>
      </c>
      <c r="AL25">
        <v>549</v>
      </c>
      <c r="AM25">
        <v>360</v>
      </c>
      <c r="AN25">
        <v>244</v>
      </c>
      <c r="AO25">
        <v>134</v>
      </c>
      <c r="AP25">
        <v>47</v>
      </c>
      <c r="AQ25">
        <v>15</v>
      </c>
      <c r="AR25">
        <v>4</v>
      </c>
      <c r="AS25" s="2">
        <v>14148</v>
      </c>
      <c r="AT25" s="2">
        <v>209</v>
      </c>
      <c r="AU25" s="2">
        <v>204</v>
      </c>
      <c r="AV25" s="2">
        <v>238</v>
      </c>
      <c r="AW25" s="2">
        <v>248</v>
      </c>
      <c r="AX25" s="2">
        <v>219</v>
      </c>
      <c r="AY25" s="2">
        <v>220</v>
      </c>
      <c r="AZ25" s="2">
        <v>214</v>
      </c>
      <c r="BA25" s="2">
        <v>231</v>
      </c>
      <c r="BB25" s="2">
        <v>237</v>
      </c>
      <c r="BC25" s="2">
        <v>223</v>
      </c>
      <c r="BD25" s="2">
        <v>277</v>
      </c>
      <c r="BE25" s="2">
        <v>236</v>
      </c>
      <c r="BF25" s="2">
        <v>288</v>
      </c>
      <c r="BG25" s="2">
        <v>248</v>
      </c>
      <c r="BH25" s="2">
        <v>280</v>
      </c>
      <c r="BI25" s="2">
        <v>280</v>
      </c>
      <c r="BJ25" s="2">
        <v>257</v>
      </c>
      <c r="BK25" s="2">
        <v>291</v>
      </c>
      <c r="BL25" s="2">
        <v>267</v>
      </c>
      <c r="BM25" s="2">
        <v>236</v>
      </c>
      <c r="BN25" s="2">
        <v>271</v>
      </c>
      <c r="BO25" s="2">
        <v>296</v>
      </c>
      <c r="BP25" s="2">
        <v>300</v>
      </c>
      <c r="BQ25" s="2">
        <v>299</v>
      </c>
      <c r="BR25" s="2">
        <v>307</v>
      </c>
      <c r="BS25" s="2">
        <v>1449</v>
      </c>
      <c r="BT25" s="2">
        <v>1206</v>
      </c>
      <c r="BU25" s="2">
        <v>946</v>
      </c>
      <c r="BV25" s="2">
        <v>997</v>
      </c>
      <c r="BW25" s="2">
        <v>901</v>
      </c>
      <c r="BX25" s="2">
        <v>663</v>
      </c>
      <c r="BY25" s="2">
        <v>492</v>
      </c>
      <c r="BZ25" s="2">
        <v>391</v>
      </c>
      <c r="CA25" s="2">
        <v>261</v>
      </c>
      <c r="CB25" s="2">
        <v>196</v>
      </c>
      <c r="CC25" s="2">
        <v>135</v>
      </c>
      <c r="CD25" s="2">
        <v>68</v>
      </c>
      <c r="CE25" s="2">
        <v>48</v>
      </c>
      <c r="CF25" s="2">
        <v>16</v>
      </c>
      <c r="CG25" s="2">
        <v>3</v>
      </c>
      <c r="CH25" s="2">
        <v>2</v>
      </c>
      <c r="CI25">
        <v>728</v>
      </c>
      <c r="CJ25">
        <v>136</v>
      </c>
      <c r="CK25">
        <v>21</v>
      </c>
      <c r="CL25" s="3">
        <v>16109</v>
      </c>
      <c r="CM25" s="3">
        <v>207</v>
      </c>
      <c r="CN25" s="3">
        <v>200</v>
      </c>
      <c r="CO25" s="3">
        <v>242</v>
      </c>
      <c r="CP25" s="3">
        <v>226</v>
      </c>
      <c r="CQ25" s="3">
        <v>198</v>
      </c>
      <c r="CR25" s="3">
        <v>226</v>
      </c>
      <c r="CS25" s="3">
        <v>210</v>
      </c>
      <c r="CT25" s="3">
        <v>221</v>
      </c>
      <c r="CU25" s="3">
        <v>205</v>
      </c>
      <c r="CV25" s="3">
        <v>217</v>
      </c>
      <c r="CW25" s="3">
        <v>224</v>
      </c>
      <c r="CX25" s="3">
        <v>227</v>
      </c>
      <c r="CY25" s="3">
        <v>266</v>
      </c>
      <c r="CZ25" s="3">
        <v>259</v>
      </c>
      <c r="DA25" s="3">
        <v>220</v>
      </c>
      <c r="DB25" s="3">
        <v>286</v>
      </c>
      <c r="DC25" s="3">
        <v>282</v>
      </c>
      <c r="DD25" s="3">
        <v>251</v>
      </c>
      <c r="DE25" s="3">
        <v>299</v>
      </c>
      <c r="DF25" s="3">
        <v>250</v>
      </c>
      <c r="DG25" s="3">
        <v>305</v>
      </c>
      <c r="DH25" s="3">
        <v>287</v>
      </c>
      <c r="DI25" s="3">
        <v>349</v>
      </c>
      <c r="DJ25" s="3">
        <v>306</v>
      </c>
      <c r="DK25" s="3">
        <v>368</v>
      </c>
      <c r="DL25" s="3">
        <v>1503</v>
      </c>
      <c r="DM25" s="3">
        <v>1296</v>
      </c>
      <c r="DN25" s="3">
        <v>1163</v>
      </c>
      <c r="DO25" s="3">
        <v>1195</v>
      </c>
      <c r="DP25" s="3">
        <v>1080</v>
      </c>
      <c r="DQ25" s="3">
        <v>944</v>
      </c>
      <c r="DR25" s="3">
        <v>701</v>
      </c>
      <c r="DS25" s="3">
        <v>624</v>
      </c>
      <c r="DT25" s="3">
        <v>387</v>
      </c>
      <c r="DU25" s="3">
        <v>354</v>
      </c>
      <c r="DV25" s="3">
        <v>225</v>
      </c>
      <c r="DW25" s="3">
        <v>176</v>
      </c>
      <c r="DX25" s="3">
        <v>86</v>
      </c>
      <c r="DY25" s="3">
        <v>31</v>
      </c>
      <c r="DZ25" s="3">
        <v>11</v>
      </c>
      <c r="EA25" s="3">
        <v>2</v>
      </c>
      <c r="EB25">
        <v>1273</v>
      </c>
      <c r="EC25">
        <v>307</v>
      </c>
      <c r="ED25">
        <v>45</v>
      </c>
      <c r="EE25">
        <v>1196</v>
      </c>
      <c r="EF25">
        <v>9219</v>
      </c>
      <c r="EG25">
        <v>1645</v>
      </c>
    </row>
    <row r="26" spans="1:137" x14ac:dyDescent="0.2">
      <c r="A26" t="s">
        <v>255</v>
      </c>
      <c r="B26" s="1">
        <v>2</v>
      </c>
      <c r="C26">
        <v>29698</v>
      </c>
      <c r="D26">
        <v>301</v>
      </c>
      <c r="E26">
        <v>260</v>
      </c>
      <c r="F26">
        <v>255</v>
      </c>
      <c r="G26">
        <v>287</v>
      </c>
      <c r="H26">
        <v>273</v>
      </c>
      <c r="I26">
        <v>278</v>
      </c>
      <c r="J26">
        <v>278</v>
      </c>
      <c r="K26">
        <v>272</v>
      </c>
      <c r="L26">
        <v>302</v>
      </c>
      <c r="M26">
        <v>307</v>
      </c>
      <c r="N26">
        <v>363</v>
      </c>
      <c r="O26">
        <v>359</v>
      </c>
      <c r="P26">
        <v>342</v>
      </c>
      <c r="Q26">
        <v>372</v>
      </c>
      <c r="R26">
        <v>377</v>
      </c>
      <c r="S26">
        <v>368</v>
      </c>
      <c r="T26">
        <v>400</v>
      </c>
      <c r="U26">
        <v>461</v>
      </c>
      <c r="V26">
        <v>522</v>
      </c>
      <c r="W26">
        <v>497</v>
      </c>
      <c r="X26">
        <v>523</v>
      </c>
      <c r="Y26">
        <v>684</v>
      </c>
      <c r="Z26">
        <v>687</v>
      </c>
      <c r="AA26">
        <v>686</v>
      </c>
      <c r="AB26">
        <v>738</v>
      </c>
      <c r="AC26">
        <v>3153</v>
      </c>
      <c r="AD26">
        <v>2589</v>
      </c>
      <c r="AE26">
        <v>2130</v>
      </c>
      <c r="AF26">
        <v>1964</v>
      </c>
      <c r="AG26">
        <v>1958</v>
      </c>
      <c r="AH26">
        <v>1838</v>
      </c>
      <c r="AI26">
        <v>1436</v>
      </c>
      <c r="AJ26">
        <v>1220</v>
      </c>
      <c r="AK26">
        <v>911</v>
      </c>
      <c r="AL26">
        <v>819</v>
      </c>
      <c r="AM26">
        <v>583</v>
      </c>
      <c r="AN26">
        <v>462</v>
      </c>
      <c r="AO26">
        <v>305</v>
      </c>
      <c r="AP26">
        <v>97</v>
      </c>
      <c r="AQ26">
        <v>34</v>
      </c>
      <c r="AR26">
        <v>8</v>
      </c>
      <c r="AS26" s="2">
        <v>13500</v>
      </c>
      <c r="AT26" s="2">
        <v>150</v>
      </c>
      <c r="AU26" s="2">
        <v>128</v>
      </c>
      <c r="AV26" s="2">
        <v>130</v>
      </c>
      <c r="AW26" s="2">
        <v>137</v>
      </c>
      <c r="AX26" s="2">
        <v>126</v>
      </c>
      <c r="AY26" s="2">
        <v>136</v>
      </c>
      <c r="AZ26" s="2">
        <v>134</v>
      </c>
      <c r="BA26" s="2">
        <v>156</v>
      </c>
      <c r="BB26" s="2">
        <v>173</v>
      </c>
      <c r="BC26" s="2">
        <v>147</v>
      </c>
      <c r="BD26" s="2">
        <v>195</v>
      </c>
      <c r="BE26" s="2">
        <v>180</v>
      </c>
      <c r="BF26" s="2">
        <v>182</v>
      </c>
      <c r="BG26" s="2">
        <v>196</v>
      </c>
      <c r="BH26" s="2">
        <v>194</v>
      </c>
      <c r="BI26" s="2">
        <v>191</v>
      </c>
      <c r="BJ26" s="2">
        <v>194</v>
      </c>
      <c r="BK26" s="2">
        <v>230</v>
      </c>
      <c r="BL26" s="2">
        <v>264</v>
      </c>
      <c r="BM26" s="2">
        <v>216</v>
      </c>
      <c r="BN26" s="2">
        <v>252</v>
      </c>
      <c r="BO26" s="2">
        <v>334</v>
      </c>
      <c r="BP26" s="2">
        <v>306</v>
      </c>
      <c r="BQ26" s="2">
        <v>313</v>
      </c>
      <c r="BR26" s="2">
        <v>372</v>
      </c>
      <c r="BS26" s="2">
        <v>1515</v>
      </c>
      <c r="BT26" s="2">
        <v>1206</v>
      </c>
      <c r="BU26" s="2">
        <v>978</v>
      </c>
      <c r="BV26" s="2">
        <v>888</v>
      </c>
      <c r="BW26" s="2">
        <v>877</v>
      </c>
      <c r="BX26" s="2">
        <v>818</v>
      </c>
      <c r="BY26" s="2">
        <v>620</v>
      </c>
      <c r="BZ26" s="2">
        <v>536</v>
      </c>
      <c r="CA26" s="2">
        <v>337</v>
      </c>
      <c r="CB26" s="2">
        <v>278</v>
      </c>
      <c r="CC26" s="2">
        <v>193</v>
      </c>
      <c r="CD26" s="2">
        <v>102</v>
      </c>
      <c r="CE26" s="2">
        <v>86</v>
      </c>
      <c r="CF26" s="2">
        <v>18</v>
      </c>
      <c r="CG26" s="2">
        <v>10</v>
      </c>
      <c r="CH26" s="2">
        <v>2</v>
      </c>
      <c r="CI26">
        <v>1026</v>
      </c>
      <c r="CJ26">
        <v>219</v>
      </c>
      <c r="CK26">
        <v>30</v>
      </c>
      <c r="CL26" s="3">
        <v>16198</v>
      </c>
      <c r="CM26" s="3">
        <v>151</v>
      </c>
      <c r="CN26" s="3">
        <v>132</v>
      </c>
      <c r="CO26" s="3">
        <v>125</v>
      </c>
      <c r="CP26" s="3">
        <v>150</v>
      </c>
      <c r="CQ26" s="3">
        <v>147</v>
      </c>
      <c r="CR26" s="3">
        <v>142</v>
      </c>
      <c r="CS26" s="3">
        <v>144</v>
      </c>
      <c r="CT26" s="3">
        <v>116</v>
      </c>
      <c r="CU26" s="3">
        <v>129</v>
      </c>
      <c r="CV26" s="3">
        <v>160</v>
      </c>
      <c r="CW26" s="3">
        <v>169</v>
      </c>
      <c r="CX26" s="3">
        <v>179</v>
      </c>
      <c r="CY26" s="3">
        <v>160</v>
      </c>
      <c r="CZ26" s="3">
        <v>176</v>
      </c>
      <c r="DA26" s="3">
        <v>183</v>
      </c>
      <c r="DB26" s="3">
        <v>177</v>
      </c>
      <c r="DC26" s="3">
        <v>206</v>
      </c>
      <c r="DD26" s="3">
        <v>231</v>
      </c>
      <c r="DE26" s="3">
        <v>258</v>
      </c>
      <c r="DF26" s="3">
        <v>281</v>
      </c>
      <c r="DG26" s="3">
        <v>272</v>
      </c>
      <c r="DH26" s="3">
        <v>350</v>
      </c>
      <c r="DI26" s="3">
        <v>381</v>
      </c>
      <c r="DJ26" s="3">
        <v>373</v>
      </c>
      <c r="DK26" s="3">
        <v>366</v>
      </c>
      <c r="DL26" s="3">
        <v>1638</v>
      </c>
      <c r="DM26" s="3">
        <v>1383</v>
      </c>
      <c r="DN26" s="3">
        <v>1152</v>
      </c>
      <c r="DO26" s="3">
        <v>1076</v>
      </c>
      <c r="DP26" s="3">
        <v>1081</v>
      </c>
      <c r="DQ26" s="3">
        <v>1020</v>
      </c>
      <c r="DR26" s="3">
        <v>816</v>
      </c>
      <c r="DS26" s="3">
        <v>684</v>
      </c>
      <c r="DT26" s="3">
        <v>573</v>
      </c>
      <c r="DU26" s="3">
        <v>541</v>
      </c>
      <c r="DV26" s="3">
        <v>390</v>
      </c>
      <c r="DW26" s="3">
        <v>360</v>
      </c>
      <c r="DX26" s="3">
        <v>219</v>
      </c>
      <c r="DY26" s="3">
        <v>79</v>
      </c>
      <c r="DZ26" s="3">
        <v>24</v>
      </c>
      <c r="EA26" s="3">
        <v>6</v>
      </c>
      <c r="EB26">
        <v>2193</v>
      </c>
      <c r="EC26">
        <v>688</v>
      </c>
      <c r="ED26">
        <v>109</v>
      </c>
      <c r="EE26">
        <v>867</v>
      </c>
      <c r="EF26">
        <v>9224</v>
      </c>
      <c r="EG26">
        <v>1836</v>
      </c>
    </row>
    <row r="27" spans="1:137" x14ac:dyDescent="0.2">
      <c r="A27" t="s">
        <v>256</v>
      </c>
      <c r="B27" s="1">
        <v>2</v>
      </c>
      <c r="C27">
        <v>8608</v>
      </c>
      <c r="D27">
        <v>71</v>
      </c>
      <c r="E27">
        <v>88</v>
      </c>
      <c r="F27">
        <v>76</v>
      </c>
      <c r="G27">
        <v>79</v>
      </c>
      <c r="H27">
        <v>91</v>
      </c>
      <c r="I27">
        <v>97</v>
      </c>
      <c r="J27">
        <v>85</v>
      </c>
      <c r="K27">
        <v>65</v>
      </c>
      <c r="L27">
        <v>79</v>
      </c>
      <c r="M27">
        <v>88</v>
      </c>
      <c r="N27">
        <v>112</v>
      </c>
      <c r="O27">
        <v>98</v>
      </c>
      <c r="P27">
        <v>81</v>
      </c>
      <c r="Q27">
        <v>101</v>
      </c>
      <c r="R27">
        <v>113</v>
      </c>
      <c r="S27">
        <v>84</v>
      </c>
      <c r="T27">
        <v>95</v>
      </c>
      <c r="U27">
        <v>102</v>
      </c>
      <c r="V27">
        <v>113</v>
      </c>
      <c r="W27">
        <v>108</v>
      </c>
      <c r="X27">
        <v>132</v>
      </c>
      <c r="Y27">
        <v>162</v>
      </c>
      <c r="Z27">
        <v>161</v>
      </c>
      <c r="AA27">
        <v>196</v>
      </c>
      <c r="AB27">
        <v>169</v>
      </c>
      <c r="AC27">
        <v>937</v>
      </c>
      <c r="AD27">
        <v>825</v>
      </c>
      <c r="AE27">
        <v>621</v>
      </c>
      <c r="AF27">
        <v>533</v>
      </c>
      <c r="AG27">
        <v>574</v>
      </c>
      <c r="AH27">
        <v>524</v>
      </c>
      <c r="AI27">
        <v>509</v>
      </c>
      <c r="AJ27">
        <v>443</v>
      </c>
      <c r="AK27">
        <v>330</v>
      </c>
      <c r="AL27">
        <v>250</v>
      </c>
      <c r="AM27">
        <v>163</v>
      </c>
      <c r="AN27">
        <v>130</v>
      </c>
      <c r="AO27">
        <v>74</v>
      </c>
      <c r="AP27">
        <v>37</v>
      </c>
      <c r="AQ27">
        <v>7</v>
      </c>
      <c r="AR27">
        <v>2</v>
      </c>
      <c r="AS27" s="2">
        <v>3721</v>
      </c>
      <c r="AT27" s="2">
        <v>44</v>
      </c>
      <c r="AU27" s="2">
        <v>46</v>
      </c>
      <c r="AV27" s="2">
        <v>35</v>
      </c>
      <c r="AW27" s="2">
        <v>34</v>
      </c>
      <c r="AX27" s="2">
        <v>46</v>
      </c>
      <c r="AY27" s="2">
        <v>45</v>
      </c>
      <c r="AZ27" s="2">
        <v>49</v>
      </c>
      <c r="BA27" s="2">
        <v>28</v>
      </c>
      <c r="BB27" s="2">
        <v>49</v>
      </c>
      <c r="BC27" s="2">
        <v>45</v>
      </c>
      <c r="BD27" s="2">
        <v>54</v>
      </c>
      <c r="BE27" s="2">
        <v>48</v>
      </c>
      <c r="BF27" s="2">
        <v>46</v>
      </c>
      <c r="BG27" s="2">
        <v>51</v>
      </c>
      <c r="BH27" s="2">
        <v>63</v>
      </c>
      <c r="BI27" s="2">
        <v>39</v>
      </c>
      <c r="BJ27" s="2">
        <v>46</v>
      </c>
      <c r="BK27" s="2">
        <v>43</v>
      </c>
      <c r="BL27" s="2">
        <v>56</v>
      </c>
      <c r="BM27" s="2">
        <v>51</v>
      </c>
      <c r="BN27" s="2">
        <v>55</v>
      </c>
      <c r="BO27" s="2">
        <v>60</v>
      </c>
      <c r="BP27" s="2">
        <v>79</v>
      </c>
      <c r="BQ27" s="2">
        <v>88</v>
      </c>
      <c r="BR27" s="2">
        <v>84</v>
      </c>
      <c r="BS27" s="2">
        <v>411</v>
      </c>
      <c r="BT27" s="2">
        <v>392</v>
      </c>
      <c r="BU27" s="2">
        <v>281</v>
      </c>
      <c r="BV27" s="2">
        <v>213</v>
      </c>
      <c r="BW27" s="2">
        <v>263</v>
      </c>
      <c r="BX27" s="2">
        <v>179</v>
      </c>
      <c r="BY27" s="2">
        <v>170</v>
      </c>
      <c r="BZ27" s="2">
        <v>187</v>
      </c>
      <c r="CA27" s="2">
        <v>114</v>
      </c>
      <c r="CB27" s="2">
        <v>87</v>
      </c>
      <c r="CC27" s="2">
        <v>61</v>
      </c>
      <c r="CD27" s="2">
        <v>42</v>
      </c>
      <c r="CE27" s="2">
        <v>22</v>
      </c>
      <c r="CF27" s="2">
        <v>10</v>
      </c>
      <c r="CG27" s="2">
        <v>2</v>
      </c>
      <c r="CH27" s="2">
        <v>1</v>
      </c>
      <c r="CI27">
        <v>340</v>
      </c>
      <c r="CJ27">
        <v>77</v>
      </c>
      <c r="CK27">
        <v>14</v>
      </c>
      <c r="CL27" s="3">
        <v>4887</v>
      </c>
      <c r="CM27" s="3">
        <v>27</v>
      </c>
      <c r="CN27" s="3">
        <v>43</v>
      </c>
      <c r="CO27" s="3">
        <v>41</v>
      </c>
      <c r="CP27" s="3">
        <v>45</v>
      </c>
      <c r="CQ27" s="3">
        <v>45</v>
      </c>
      <c r="CR27" s="3">
        <v>52</v>
      </c>
      <c r="CS27" s="3">
        <v>36</v>
      </c>
      <c r="CT27" s="3">
        <v>36</v>
      </c>
      <c r="CU27" s="3">
        <v>30</v>
      </c>
      <c r="CV27" s="3">
        <v>44</v>
      </c>
      <c r="CW27" s="3">
        <v>58</v>
      </c>
      <c r="CX27" s="3">
        <v>50</v>
      </c>
      <c r="CY27" s="3">
        <v>35</v>
      </c>
      <c r="CZ27" s="3">
        <v>50</v>
      </c>
      <c r="DA27" s="3">
        <v>50</v>
      </c>
      <c r="DB27" s="3">
        <v>46</v>
      </c>
      <c r="DC27" s="3">
        <v>49</v>
      </c>
      <c r="DD27" s="3">
        <v>59</v>
      </c>
      <c r="DE27" s="3">
        <v>57</v>
      </c>
      <c r="DF27" s="3">
        <v>57</v>
      </c>
      <c r="DG27" s="3">
        <v>77</v>
      </c>
      <c r="DH27" s="3">
        <v>102</v>
      </c>
      <c r="DI27" s="3">
        <v>82</v>
      </c>
      <c r="DJ27" s="3">
        <v>107</v>
      </c>
      <c r="DK27" s="3">
        <v>84</v>
      </c>
      <c r="DL27" s="3">
        <v>526</v>
      </c>
      <c r="DM27" s="3">
        <v>433</v>
      </c>
      <c r="DN27" s="3">
        <v>340</v>
      </c>
      <c r="DO27" s="3">
        <v>319</v>
      </c>
      <c r="DP27" s="3">
        <v>311</v>
      </c>
      <c r="DQ27" s="3">
        <v>346</v>
      </c>
      <c r="DR27" s="3">
        <v>339</v>
      </c>
      <c r="DS27" s="3">
        <v>256</v>
      </c>
      <c r="DT27" s="3">
        <v>215</v>
      </c>
      <c r="DU27" s="3">
        <v>162</v>
      </c>
      <c r="DV27" s="3">
        <v>102</v>
      </c>
      <c r="DW27" s="3">
        <v>88</v>
      </c>
      <c r="DX27" s="3">
        <v>52</v>
      </c>
      <c r="DY27" s="3">
        <v>27</v>
      </c>
      <c r="DZ27" s="3">
        <v>5</v>
      </c>
      <c r="EA27" s="3">
        <v>1</v>
      </c>
      <c r="EB27">
        <v>654</v>
      </c>
      <c r="EC27">
        <v>174</v>
      </c>
      <c r="ED27">
        <v>33</v>
      </c>
      <c r="EE27">
        <v>244</v>
      </c>
      <c r="EF27">
        <v>2651</v>
      </c>
      <c r="EG27">
        <v>685</v>
      </c>
    </row>
    <row r="28" spans="1:137" x14ac:dyDescent="0.2">
      <c r="A28" t="s">
        <v>257</v>
      </c>
      <c r="B28" s="1">
        <v>6</v>
      </c>
      <c r="C28">
        <v>18998</v>
      </c>
      <c r="D28">
        <v>179</v>
      </c>
      <c r="E28">
        <v>168</v>
      </c>
      <c r="F28">
        <v>209</v>
      </c>
      <c r="G28">
        <v>205</v>
      </c>
      <c r="H28">
        <v>214</v>
      </c>
      <c r="I28">
        <v>206</v>
      </c>
      <c r="J28">
        <v>208</v>
      </c>
      <c r="K28">
        <v>199</v>
      </c>
      <c r="L28">
        <v>230</v>
      </c>
      <c r="M28">
        <v>226</v>
      </c>
      <c r="N28">
        <v>264</v>
      </c>
      <c r="O28">
        <v>228</v>
      </c>
      <c r="P28">
        <v>226</v>
      </c>
      <c r="Q28">
        <v>238</v>
      </c>
      <c r="R28">
        <v>256</v>
      </c>
      <c r="S28">
        <v>278</v>
      </c>
      <c r="T28">
        <v>299</v>
      </c>
      <c r="U28">
        <v>300</v>
      </c>
      <c r="V28">
        <v>363</v>
      </c>
      <c r="W28">
        <v>308</v>
      </c>
      <c r="X28">
        <v>352</v>
      </c>
      <c r="Y28">
        <v>382</v>
      </c>
      <c r="Z28">
        <v>390</v>
      </c>
      <c r="AA28">
        <v>423</v>
      </c>
      <c r="AB28">
        <v>414</v>
      </c>
      <c r="AC28">
        <v>1986</v>
      </c>
      <c r="AD28">
        <v>1620</v>
      </c>
      <c r="AE28">
        <v>1289</v>
      </c>
      <c r="AF28">
        <v>1314</v>
      </c>
      <c r="AG28">
        <v>1338</v>
      </c>
      <c r="AH28">
        <v>1226</v>
      </c>
      <c r="AI28">
        <v>1060</v>
      </c>
      <c r="AJ28">
        <v>875</v>
      </c>
      <c r="AK28">
        <v>544</v>
      </c>
      <c r="AL28">
        <v>385</v>
      </c>
      <c r="AM28">
        <v>248</v>
      </c>
      <c r="AN28">
        <v>186</v>
      </c>
      <c r="AO28">
        <v>110</v>
      </c>
      <c r="AP28">
        <v>35</v>
      </c>
      <c r="AQ28">
        <v>15</v>
      </c>
      <c r="AR28">
        <v>1</v>
      </c>
      <c r="AS28" s="2">
        <v>8592</v>
      </c>
      <c r="AT28" s="2">
        <v>100</v>
      </c>
      <c r="AU28" s="2">
        <v>80</v>
      </c>
      <c r="AV28" s="2">
        <v>97</v>
      </c>
      <c r="AW28" s="2">
        <v>100</v>
      </c>
      <c r="AX28" s="2">
        <v>131</v>
      </c>
      <c r="AY28" s="2">
        <v>101</v>
      </c>
      <c r="AZ28" s="2">
        <v>105</v>
      </c>
      <c r="BA28" s="2">
        <v>102</v>
      </c>
      <c r="BB28" s="2">
        <v>110</v>
      </c>
      <c r="BC28" s="2">
        <v>105</v>
      </c>
      <c r="BD28" s="2">
        <v>145</v>
      </c>
      <c r="BE28" s="2">
        <v>112</v>
      </c>
      <c r="BF28" s="2">
        <v>108</v>
      </c>
      <c r="BG28" s="2">
        <v>117</v>
      </c>
      <c r="BH28" s="2">
        <v>108</v>
      </c>
      <c r="BI28" s="2">
        <v>134</v>
      </c>
      <c r="BJ28" s="2">
        <v>155</v>
      </c>
      <c r="BK28" s="2">
        <v>143</v>
      </c>
      <c r="BL28" s="2">
        <v>171</v>
      </c>
      <c r="BM28" s="2">
        <v>145</v>
      </c>
      <c r="BN28" s="2">
        <v>175</v>
      </c>
      <c r="BO28" s="2">
        <v>180</v>
      </c>
      <c r="BP28" s="2">
        <v>177</v>
      </c>
      <c r="BQ28" s="2">
        <v>188</v>
      </c>
      <c r="BR28" s="2">
        <v>193</v>
      </c>
      <c r="BS28" s="2">
        <v>936</v>
      </c>
      <c r="BT28" s="2">
        <v>721</v>
      </c>
      <c r="BU28" s="2">
        <v>548</v>
      </c>
      <c r="BV28" s="2">
        <v>589</v>
      </c>
      <c r="BW28" s="2">
        <v>567</v>
      </c>
      <c r="BX28" s="2">
        <v>513</v>
      </c>
      <c r="BY28" s="2">
        <v>431</v>
      </c>
      <c r="BZ28" s="2">
        <v>406</v>
      </c>
      <c r="CA28" s="2">
        <v>252</v>
      </c>
      <c r="CB28" s="2">
        <v>151</v>
      </c>
      <c r="CC28" s="2">
        <v>88</v>
      </c>
      <c r="CD28" s="2">
        <v>56</v>
      </c>
      <c r="CE28" s="2">
        <v>37</v>
      </c>
      <c r="CF28" s="2">
        <v>10</v>
      </c>
      <c r="CG28" s="2">
        <v>4</v>
      </c>
      <c r="CH28" s="2">
        <v>0</v>
      </c>
      <c r="CI28">
        <v>599</v>
      </c>
      <c r="CJ28">
        <v>108</v>
      </c>
      <c r="CK28">
        <v>15</v>
      </c>
      <c r="CL28" s="3">
        <v>10406</v>
      </c>
      <c r="CM28" s="3">
        <v>79</v>
      </c>
      <c r="CN28" s="3">
        <v>87</v>
      </c>
      <c r="CO28" s="3">
        <v>112</v>
      </c>
      <c r="CP28" s="3">
        <v>105</v>
      </c>
      <c r="CQ28" s="3">
        <v>83</v>
      </c>
      <c r="CR28" s="3">
        <v>105</v>
      </c>
      <c r="CS28" s="3">
        <v>103</v>
      </c>
      <c r="CT28" s="3">
        <v>97</v>
      </c>
      <c r="CU28" s="3">
        <v>120</v>
      </c>
      <c r="CV28" s="3">
        <v>121</v>
      </c>
      <c r="CW28" s="3">
        <v>120</v>
      </c>
      <c r="CX28" s="3">
        <v>116</v>
      </c>
      <c r="CY28" s="3">
        <v>118</v>
      </c>
      <c r="CZ28" s="3">
        <v>122</v>
      </c>
      <c r="DA28" s="3">
        <v>148</v>
      </c>
      <c r="DB28" s="3">
        <v>144</v>
      </c>
      <c r="DC28" s="3">
        <v>144</v>
      </c>
      <c r="DD28" s="3">
        <v>157</v>
      </c>
      <c r="DE28" s="3">
        <v>193</v>
      </c>
      <c r="DF28" s="3">
        <v>163</v>
      </c>
      <c r="DG28" s="3">
        <v>177</v>
      </c>
      <c r="DH28" s="3">
        <v>202</v>
      </c>
      <c r="DI28" s="3">
        <v>213</v>
      </c>
      <c r="DJ28" s="3">
        <v>234</v>
      </c>
      <c r="DK28" s="3">
        <v>222</v>
      </c>
      <c r="DL28" s="3">
        <v>1050</v>
      </c>
      <c r="DM28" s="3">
        <v>899</v>
      </c>
      <c r="DN28" s="3">
        <v>741</v>
      </c>
      <c r="DO28" s="3">
        <v>725</v>
      </c>
      <c r="DP28" s="3">
        <v>771</v>
      </c>
      <c r="DQ28" s="3">
        <v>713</v>
      </c>
      <c r="DR28" s="3">
        <v>630</v>
      </c>
      <c r="DS28" s="3">
        <v>469</v>
      </c>
      <c r="DT28" s="3">
        <v>292</v>
      </c>
      <c r="DU28" s="3">
        <v>234</v>
      </c>
      <c r="DV28" s="3">
        <v>159</v>
      </c>
      <c r="DW28" s="3">
        <v>130</v>
      </c>
      <c r="DX28" s="3">
        <v>73</v>
      </c>
      <c r="DY28" s="3">
        <v>25</v>
      </c>
      <c r="DZ28" s="3">
        <v>10</v>
      </c>
      <c r="EA28" s="3">
        <v>1</v>
      </c>
      <c r="EB28">
        <v>925</v>
      </c>
      <c r="EC28">
        <v>239</v>
      </c>
      <c r="ED28">
        <v>36</v>
      </c>
      <c r="EE28">
        <v>622</v>
      </c>
      <c r="EF28">
        <v>6034</v>
      </c>
      <c r="EG28">
        <v>1342</v>
      </c>
    </row>
    <row r="29" spans="1:137" x14ac:dyDescent="0.2">
      <c r="A29" t="s">
        <v>258</v>
      </c>
      <c r="B29" s="1">
        <v>6</v>
      </c>
      <c r="C29">
        <v>7480</v>
      </c>
      <c r="D29">
        <v>113</v>
      </c>
      <c r="E29">
        <v>110</v>
      </c>
      <c r="F29">
        <v>132</v>
      </c>
      <c r="G29">
        <v>120</v>
      </c>
      <c r="H29">
        <v>120</v>
      </c>
      <c r="I29">
        <v>114</v>
      </c>
      <c r="J29">
        <v>116</v>
      </c>
      <c r="K29">
        <v>120</v>
      </c>
      <c r="L29">
        <v>130</v>
      </c>
      <c r="M29">
        <v>119</v>
      </c>
      <c r="N29">
        <v>131</v>
      </c>
      <c r="O29">
        <v>127</v>
      </c>
      <c r="P29">
        <v>134</v>
      </c>
      <c r="Q29">
        <v>127</v>
      </c>
      <c r="R29">
        <v>130</v>
      </c>
      <c r="S29">
        <v>181</v>
      </c>
      <c r="T29">
        <v>133</v>
      </c>
      <c r="U29">
        <v>137</v>
      </c>
      <c r="V29">
        <v>135</v>
      </c>
      <c r="W29">
        <v>127</v>
      </c>
      <c r="X29">
        <v>150</v>
      </c>
      <c r="Y29">
        <v>155</v>
      </c>
      <c r="Z29">
        <v>188</v>
      </c>
      <c r="AA29">
        <v>153</v>
      </c>
      <c r="AB29">
        <v>162</v>
      </c>
      <c r="AC29">
        <v>713</v>
      </c>
      <c r="AD29">
        <v>634</v>
      </c>
      <c r="AE29">
        <v>593</v>
      </c>
      <c r="AF29">
        <v>569</v>
      </c>
      <c r="AG29">
        <v>489</v>
      </c>
      <c r="AH29">
        <v>388</v>
      </c>
      <c r="AI29">
        <v>244</v>
      </c>
      <c r="AJ29">
        <v>164</v>
      </c>
      <c r="AK29">
        <v>105</v>
      </c>
      <c r="AL29">
        <v>76</v>
      </c>
      <c r="AM29">
        <v>55</v>
      </c>
      <c r="AN29">
        <v>55</v>
      </c>
      <c r="AO29">
        <v>20</v>
      </c>
      <c r="AP29">
        <v>6</v>
      </c>
      <c r="AQ29">
        <v>2</v>
      </c>
      <c r="AR29">
        <v>1</v>
      </c>
      <c r="AS29" s="2">
        <v>3581</v>
      </c>
      <c r="AT29" s="2">
        <v>53</v>
      </c>
      <c r="AU29" s="2">
        <v>50</v>
      </c>
      <c r="AV29" s="2">
        <v>61</v>
      </c>
      <c r="AW29" s="2">
        <v>67</v>
      </c>
      <c r="AX29" s="2">
        <v>70</v>
      </c>
      <c r="AY29" s="2">
        <v>60</v>
      </c>
      <c r="AZ29" s="2">
        <v>62</v>
      </c>
      <c r="BA29" s="2">
        <v>67</v>
      </c>
      <c r="BB29" s="2">
        <v>71</v>
      </c>
      <c r="BC29" s="2">
        <v>57</v>
      </c>
      <c r="BD29" s="2">
        <v>68</v>
      </c>
      <c r="BE29" s="2">
        <v>75</v>
      </c>
      <c r="BF29" s="2">
        <v>70</v>
      </c>
      <c r="BG29" s="2">
        <v>63</v>
      </c>
      <c r="BH29" s="2">
        <v>66</v>
      </c>
      <c r="BI29" s="2">
        <v>88</v>
      </c>
      <c r="BJ29" s="2">
        <v>61</v>
      </c>
      <c r="BK29" s="2">
        <v>72</v>
      </c>
      <c r="BL29" s="2">
        <v>70</v>
      </c>
      <c r="BM29" s="2">
        <v>61</v>
      </c>
      <c r="BN29" s="2">
        <v>74</v>
      </c>
      <c r="BO29" s="2">
        <v>76</v>
      </c>
      <c r="BP29" s="2">
        <v>85</v>
      </c>
      <c r="BQ29" s="2">
        <v>81</v>
      </c>
      <c r="BR29" s="2">
        <v>71</v>
      </c>
      <c r="BS29" s="2">
        <v>326</v>
      </c>
      <c r="BT29" s="2">
        <v>290</v>
      </c>
      <c r="BU29" s="2">
        <v>270</v>
      </c>
      <c r="BV29" s="2">
        <v>268</v>
      </c>
      <c r="BW29" s="2">
        <v>234</v>
      </c>
      <c r="BX29" s="2">
        <v>172</v>
      </c>
      <c r="BY29" s="2">
        <v>131</v>
      </c>
      <c r="BZ29" s="2">
        <v>68</v>
      </c>
      <c r="CA29" s="2">
        <v>51</v>
      </c>
      <c r="CB29" s="2">
        <v>25</v>
      </c>
      <c r="CC29" s="2">
        <v>19</v>
      </c>
      <c r="CD29" s="2">
        <v>20</v>
      </c>
      <c r="CE29" s="2">
        <v>6</v>
      </c>
      <c r="CF29" s="2">
        <v>1</v>
      </c>
      <c r="CG29" s="2">
        <v>1</v>
      </c>
      <c r="CH29" s="2">
        <v>0</v>
      </c>
      <c r="CI29">
        <v>123</v>
      </c>
      <c r="CJ29">
        <v>28</v>
      </c>
      <c r="CK29">
        <v>2</v>
      </c>
      <c r="CL29" s="3">
        <v>3899</v>
      </c>
      <c r="CM29" s="3">
        <v>60</v>
      </c>
      <c r="CN29" s="3">
        <v>60</v>
      </c>
      <c r="CO29" s="3">
        <v>71</v>
      </c>
      <c r="CP29" s="3">
        <v>53</v>
      </c>
      <c r="CQ29" s="3">
        <v>50</v>
      </c>
      <c r="CR29" s="3">
        <v>54</v>
      </c>
      <c r="CS29" s="3">
        <v>53</v>
      </c>
      <c r="CT29" s="3">
        <v>53</v>
      </c>
      <c r="CU29" s="3">
        <v>59</v>
      </c>
      <c r="CV29" s="3">
        <v>61</v>
      </c>
      <c r="CW29" s="3">
        <v>63</v>
      </c>
      <c r="CX29" s="3">
        <v>52</v>
      </c>
      <c r="CY29" s="3">
        <v>65</v>
      </c>
      <c r="CZ29" s="3">
        <v>63</v>
      </c>
      <c r="DA29" s="3">
        <v>65</v>
      </c>
      <c r="DB29" s="3">
        <v>93</v>
      </c>
      <c r="DC29" s="3">
        <v>72</v>
      </c>
      <c r="DD29" s="3">
        <v>66</v>
      </c>
      <c r="DE29" s="3">
        <v>66</v>
      </c>
      <c r="DF29" s="3">
        <v>66</v>
      </c>
      <c r="DG29" s="3">
        <v>76</v>
      </c>
      <c r="DH29" s="3">
        <v>79</v>
      </c>
      <c r="DI29" s="3">
        <v>103</v>
      </c>
      <c r="DJ29" s="3">
        <v>72</v>
      </c>
      <c r="DK29" s="3">
        <v>92</v>
      </c>
      <c r="DL29" s="3">
        <v>387</v>
      </c>
      <c r="DM29" s="3">
        <v>343</v>
      </c>
      <c r="DN29" s="3">
        <v>324</v>
      </c>
      <c r="DO29" s="3">
        <v>301</v>
      </c>
      <c r="DP29" s="3">
        <v>255</v>
      </c>
      <c r="DQ29" s="3">
        <v>216</v>
      </c>
      <c r="DR29" s="3">
        <v>112</v>
      </c>
      <c r="DS29" s="3">
        <v>97</v>
      </c>
      <c r="DT29" s="3">
        <v>54</v>
      </c>
      <c r="DU29" s="3">
        <v>51</v>
      </c>
      <c r="DV29" s="3">
        <v>36</v>
      </c>
      <c r="DW29" s="3">
        <v>35</v>
      </c>
      <c r="DX29" s="3">
        <v>14</v>
      </c>
      <c r="DY29" s="3">
        <v>5</v>
      </c>
      <c r="DZ29" s="3">
        <v>1</v>
      </c>
      <c r="EA29" s="3">
        <v>1</v>
      </c>
      <c r="EB29">
        <v>198</v>
      </c>
      <c r="EC29">
        <v>56</v>
      </c>
      <c r="ED29">
        <v>7</v>
      </c>
      <c r="EE29">
        <v>308</v>
      </c>
      <c r="EF29">
        <v>2392</v>
      </c>
      <c r="EG29">
        <v>329</v>
      </c>
    </row>
    <row r="30" spans="1:137" x14ac:dyDescent="0.2">
      <c r="A30" t="s">
        <v>259</v>
      </c>
      <c r="B30" s="1">
        <v>2</v>
      </c>
      <c r="C30">
        <v>21324</v>
      </c>
      <c r="D30">
        <v>241</v>
      </c>
      <c r="E30">
        <v>225</v>
      </c>
      <c r="F30">
        <v>234</v>
      </c>
      <c r="G30">
        <v>213</v>
      </c>
      <c r="H30">
        <v>223</v>
      </c>
      <c r="I30">
        <v>234</v>
      </c>
      <c r="J30">
        <v>244</v>
      </c>
      <c r="K30">
        <v>196</v>
      </c>
      <c r="L30">
        <v>228</v>
      </c>
      <c r="M30">
        <v>244</v>
      </c>
      <c r="N30">
        <v>252</v>
      </c>
      <c r="O30">
        <v>254</v>
      </c>
      <c r="P30">
        <v>259</v>
      </c>
      <c r="Q30">
        <v>263</v>
      </c>
      <c r="R30">
        <v>246</v>
      </c>
      <c r="S30">
        <v>284</v>
      </c>
      <c r="T30">
        <v>319</v>
      </c>
      <c r="U30">
        <v>315</v>
      </c>
      <c r="V30">
        <v>316</v>
      </c>
      <c r="W30">
        <v>354</v>
      </c>
      <c r="X30">
        <v>380</v>
      </c>
      <c r="Y30">
        <v>418</v>
      </c>
      <c r="Z30">
        <v>426</v>
      </c>
      <c r="AA30">
        <v>452</v>
      </c>
      <c r="AB30">
        <v>445</v>
      </c>
      <c r="AC30">
        <v>2060</v>
      </c>
      <c r="AD30">
        <v>1982</v>
      </c>
      <c r="AE30">
        <v>1723</v>
      </c>
      <c r="AF30">
        <v>1558</v>
      </c>
      <c r="AG30">
        <v>1564</v>
      </c>
      <c r="AH30">
        <v>1421</v>
      </c>
      <c r="AI30">
        <v>1123</v>
      </c>
      <c r="AJ30">
        <v>916</v>
      </c>
      <c r="AK30">
        <v>595</v>
      </c>
      <c r="AL30">
        <v>450</v>
      </c>
      <c r="AM30">
        <v>302</v>
      </c>
      <c r="AN30">
        <v>196</v>
      </c>
      <c r="AO30">
        <v>113</v>
      </c>
      <c r="AP30">
        <v>42</v>
      </c>
      <c r="AQ30">
        <v>12</v>
      </c>
      <c r="AR30">
        <v>2</v>
      </c>
      <c r="AS30" s="2">
        <v>9506</v>
      </c>
      <c r="AT30" s="2">
        <v>114</v>
      </c>
      <c r="AU30" s="2">
        <v>106</v>
      </c>
      <c r="AV30" s="2">
        <v>127</v>
      </c>
      <c r="AW30" s="2">
        <v>116</v>
      </c>
      <c r="AX30" s="2">
        <v>105</v>
      </c>
      <c r="AY30" s="2">
        <v>122</v>
      </c>
      <c r="AZ30" s="2">
        <v>128</v>
      </c>
      <c r="BA30" s="2">
        <v>87</v>
      </c>
      <c r="BB30" s="2">
        <v>112</v>
      </c>
      <c r="BC30" s="2">
        <v>134</v>
      </c>
      <c r="BD30" s="2">
        <v>136</v>
      </c>
      <c r="BE30" s="2">
        <v>137</v>
      </c>
      <c r="BF30" s="2">
        <v>129</v>
      </c>
      <c r="BG30" s="2">
        <v>140</v>
      </c>
      <c r="BH30" s="2">
        <v>138</v>
      </c>
      <c r="BI30" s="2">
        <v>134</v>
      </c>
      <c r="BJ30" s="2">
        <v>176</v>
      </c>
      <c r="BK30" s="2">
        <v>144</v>
      </c>
      <c r="BL30" s="2">
        <v>156</v>
      </c>
      <c r="BM30" s="2">
        <v>175</v>
      </c>
      <c r="BN30" s="2">
        <v>169</v>
      </c>
      <c r="BO30" s="2">
        <v>174</v>
      </c>
      <c r="BP30" s="2">
        <v>175</v>
      </c>
      <c r="BQ30" s="2">
        <v>184</v>
      </c>
      <c r="BR30" s="2">
        <v>171</v>
      </c>
      <c r="BS30" s="2">
        <v>865</v>
      </c>
      <c r="BT30" s="2">
        <v>829</v>
      </c>
      <c r="BU30" s="2">
        <v>726</v>
      </c>
      <c r="BV30" s="2">
        <v>719</v>
      </c>
      <c r="BW30" s="2">
        <v>690</v>
      </c>
      <c r="BX30" s="2">
        <v>622</v>
      </c>
      <c r="BY30" s="2">
        <v>486</v>
      </c>
      <c r="BZ30" s="2">
        <v>391</v>
      </c>
      <c r="CA30" s="2">
        <v>260</v>
      </c>
      <c r="CB30" s="2">
        <v>188</v>
      </c>
      <c r="CC30" s="2">
        <v>128</v>
      </c>
      <c r="CD30" s="2">
        <v>54</v>
      </c>
      <c r="CE30" s="2">
        <v>41</v>
      </c>
      <c r="CF30" s="2">
        <v>14</v>
      </c>
      <c r="CG30" s="2">
        <v>2</v>
      </c>
      <c r="CH30" s="2">
        <v>0</v>
      </c>
      <c r="CI30">
        <v>687</v>
      </c>
      <c r="CJ30">
        <v>110</v>
      </c>
      <c r="CK30">
        <v>16</v>
      </c>
      <c r="CL30" s="3">
        <v>11818</v>
      </c>
      <c r="CM30" s="3">
        <v>127</v>
      </c>
      <c r="CN30" s="3">
        <v>119</v>
      </c>
      <c r="CO30" s="3">
        <v>107</v>
      </c>
      <c r="CP30" s="3">
        <v>98</v>
      </c>
      <c r="CQ30" s="3">
        <v>118</v>
      </c>
      <c r="CR30" s="3">
        <v>112</v>
      </c>
      <c r="CS30" s="3">
        <v>116</v>
      </c>
      <c r="CT30" s="3">
        <v>108</v>
      </c>
      <c r="CU30" s="3">
        <v>116</v>
      </c>
      <c r="CV30" s="3">
        <v>109</v>
      </c>
      <c r="CW30" s="3">
        <v>116</v>
      </c>
      <c r="CX30" s="3">
        <v>117</v>
      </c>
      <c r="CY30" s="3">
        <v>130</v>
      </c>
      <c r="CZ30" s="3">
        <v>123</v>
      </c>
      <c r="DA30" s="3">
        <v>107</v>
      </c>
      <c r="DB30" s="3">
        <v>150</v>
      </c>
      <c r="DC30" s="3">
        <v>144</v>
      </c>
      <c r="DD30" s="3">
        <v>172</v>
      </c>
      <c r="DE30" s="3">
        <v>160</v>
      </c>
      <c r="DF30" s="3">
        <v>179</v>
      </c>
      <c r="DG30" s="3">
        <v>211</v>
      </c>
      <c r="DH30" s="3">
        <v>245</v>
      </c>
      <c r="DI30" s="3">
        <v>251</v>
      </c>
      <c r="DJ30" s="3">
        <v>267</v>
      </c>
      <c r="DK30" s="3">
        <v>275</v>
      </c>
      <c r="DL30" s="3">
        <v>1196</v>
      </c>
      <c r="DM30" s="3">
        <v>1153</v>
      </c>
      <c r="DN30" s="3">
        <v>997</v>
      </c>
      <c r="DO30" s="3">
        <v>839</v>
      </c>
      <c r="DP30" s="3">
        <v>874</v>
      </c>
      <c r="DQ30" s="3">
        <v>799</v>
      </c>
      <c r="DR30" s="3">
        <v>637</v>
      </c>
      <c r="DS30" s="3">
        <v>524</v>
      </c>
      <c r="DT30" s="3">
        <v>335</v>
      </c>
      <c r="DU30" s="3">
        <v>261</v>
      </c>
      <c r="DV30" s="3">
        <v>174</v>
      </c>
      <c r="DW30" s="3">
        <v>142</v>
      </c>
      <c r="DX30" s="3">
        <v>73</v>
      </c>
      <c r="DY30" s="3">
        <v>28</v>
      </c>
      <c r="DZ30" s="3">
        <v>10</v>
      </c>
      <c r="EA30" s="3">
        <v>2</v>
      </c>
      <c r="EB30">
        <v>1025</v>
      </c>
      <c r="EC30">
        <v>255</v>
      </c>
      <c r="ED30">
        <v>41</v>
      </c>
      <c r="EE30">
        <v>592</v>
      </c>
      <c r="EF30">
        <v>7111</v>
      </c>
      <c r="EG30">
        <v>1436</v>
      </c>
    </row>
    <row r="31" spans="1:137" x14ac:dyDescent="0.2">
      <c r="A31" t="s">
        <v>260</v>
      </c>
      <c r="B31" s="1">
        <v>5</v>
      </c>
      <c r="C31">
        <v>20002</v>
      </c>
      <c r="D31">
        <v>224</v>
      </c>
      <c r="E31">
        <v>261</v>
      </c>
      <c r="F31">
        <v>248</v>
      </c>
      <c r="G31">
        <v>230</v>
      </c>
      <c r="H31">
        <v>236</v>
      </c>
      <c r="I31">
        <v>237</v>
      </c>
      <c r="J31">
        <v>250</v>
      </c>
      <c r="K31">
        <v>245</v>
      </c>
      <c r="L31">
        <v>270</v>
      </c>
      <c r="M31">
        <v>258</v>
      </c>
      <c r="N31">
        <v>265</v>
      </c>
      <c r="O31">
        <v>254</v>
      </c>
      <c r="P31">
        <v>262</v>
      </c>
      <c r="Q31">
        <v>276</v>
      </c>
      <c r="R31">
        <v>316</v>
      </c>
      <c r="S31">
        <v>268</v>
      </c>
      <c r="T31">
        <v>305</v>
      </c>
      <c r="U31">
        <v>335</v>
      </c>
      <c r="V31">
        <v>301</v>
      </c>
      <c r="W31">
        <v>286</v>
      </c>
      <c r="X31">
        <v>359</v>
      </c>
      <c r="Y31">
        <v>366</v>
      </c>
      <c r="Z31">
        <v>413</v>
      </c>
      <c r="AA31">
        <v>419</v>
      </c>
      <c r="AB31">
        <v>441</v>
      </c>
      <c r="AC31">
        <v>2235</v>
      </c>
      <c r="AD31">
        <v>1854</v>
      </c>
      <c r="AE31">
        <v>1410</v>
      </c>
      <c r="AF31">
        <v>1282</v>
      </c>
      <c r="AG31">
        <v>1154</v>
      </c>
      <c r="AH31">
        <v>1125</v>
      </c>
      <c r="AI31">
        <v>1161</v>
      </c>
      <c r="AJ31">
        <v>971</v>
      </c>
      <c r="AK31">
        <v>541</v>
      </c>
      <c r="AL31">
        <v>372</v>
      </c>
      <c r="AM31">
        <v>236</v>
      </c>
      <c r="AN31">
        <v>181</v>
      </c>
      <c r="AO31">
        <v>100</v>
      </c>
      <c r="AP31">
        <v>43</v>
      </c>
      <c r="AQ31">
        <v>9</v>
      </c>
      <c r="AR31">
        <v>1</v>
      </c>
      <c r="AS31" s="2">
        <v>9210</v>
      </c>
      <c r="AT31" s="2">
        <v>117</v>
      </c>
      <c r="AU31" s="2">
        <v>125</v>
      </c>
      <c r="AV31" s="2">
        <v>132</v>
      </c>
      <c r="AW31" s="2">
        <v>118</v>
      </c>
      <c r="AX31" s="2">
        <v>117</v>
      </c>
      <c r="AY31" s="2">
        <v>125</v>
      </c>
      <c r="AZ31" s="2">
        <v>134</v>
      </c>
      <c r="BA31" s="2">
        <v>120</v>
      </c>
      <c r="BB31" s="2">
        <v>145</v>
      </c>
      <c r="BC31" s="2">
        <v>132</v>
      </c>
      <c r="BD31" s="2">
        <v>135</v>
      </c>
      <c r="BE31" s="2">
        <v>125</v>
      </c>
      <c r="BF31" s="2">
        <v>139</v>
      </c>
      <c r="BG31" s="2">
        <v>125</v>
      </c>
      <c r="BH31" s="2">
        <v>145</v>
      </c>
      <c r="BI31" s="2">
        <v>121</v>
      </c>
      <c r="BJ31" s="2">
        <v>150</v>
      </c>
      <c r="BK31" s="2">
        <v>151</v>
      </c>
      <c r="BL31" s="2">
        <v>154</v>
      </c>
      <c r="BM31" s="2">
        <v>153</v>
      </c>
      <c r="BN31" s="2">
        <v>183</v>
      </c>
      <c r="BO31" s="2">
        <v>174</v>
      </c>
      <c r="BP31" s="2">
        <v>187</v>
      </c>
      <c r="BQ31" s="2">
        <v>199</v>
      </c>
      <c r="BR31" s="2">
        <v>204</v>
      </c>
      <c r="BS31" s="2">
        <v>1079</v>
      </c>
      <c r="BT31" s="2">
        <v>896</v>
      </c>
      <c r="BU31" s="2">
        <v>651</v>
      </c>
      <c r="BV31" s="2">
        <v>591</v>
      </c>
      <c r="BW31" s="2">
        <v>478</v>
      </c>
      <c r="BX31" s="2">
        <v>451</v>
      </c>
      <c r="BY31" s="2">
        <v>474</v>
      </c>
      <c r="BZ31" s="2">
        <v>409</v>
      </c>
      <c r="CA31" s="2">
        <v>224</v>
      </c>
      <c r="CB31" s="2">
        <v>152</v>
      </c>
      <c r="CC31" s="2">
        <v>85</v>
      </c>
      <c r="CD31" s="2">
        <v>62</v>
      </c>
      <c r="CE31" s="2">
        <v>34</v>
      </c>
      <c r="CF31" s="2">
        <v>11</v>
      </c>
      <c r="CG31" s="2">
        <v>3</v>
      </c>
      <c r="CH31" s="2">
        <v>1</v>
      </c>
      <c r="CI31">
        <v>573</v>
      </c>
      <c r="CJ31">
        <v>112</v>
      </c>
      <c r="CK31">
        <v>16</v>
      </c>
      <c r="CL31" s="3">
        <v>10792</v>
      </c>
      <c r="CM31" s="3">
        <v>107</v>
      </c>
      <c r="CN31" s="3">
        <v>136</v>
      </c>
      <c r="CO31" s="3">
        <v>116</v>
      </c>
      <c r="CP31" s="3">
        <v>112</v>
      </c>
      <c r="CQ31" s="3">
        <v>120</v>
      </c>
      <c r="CR31" s="3">
        <v>112</v>
      </c>
      <c r="CS31" s="3">
        <v>116</v>
      </c>
      <c r="CT31" s="3">
        <v>125</v>
      </c>
      <c r="CU31" s="3">
        <v>125</v>
      </c>
      <c r="CV31" s="3">
        <v>126</v>
      </c>
      <c r="CW31" s="3">
        <v>130</v>
      </c>
      <c r="CX31" s="3">
        <v>129</v>
      </c>
      <c r="CY31" s="3">
        <v>123</v>
      </c>
      <c r="CZ31" s="3">
        <v>151</v>
      </c>
      <c r="DA31" s="3">
        <v>172</v>
      </c>
      <c r="DB31" s="3">
        <v>148</v>
      </c>
      <c r="DC31" s="3">
        <v>155</v>
      </c>
      <c r="DD31" s="3">
        <v>184</v>
      </c>
      <c r="DE31" s="3">
        <v>147</v>
      </c>
      <c r="DF31" s="3">
        <v>133</v>
      </c>
      <c r="DG31" s="3">
        <v>176</v>
      </c>
      <c r="DH31" s="3">
        <v>193</v>
      </c>
      <c r="DI31" s="3">
        <v>226</v>
      </c>
      <c r="DJ31" s="3">
        <v>221</v>
      </c>
      <c r="DK31" s="3">
        <v>237</v>
      </c>
      <c r="DL31" s="3">
        <v>1156</v>
      </c>
      <c r="DM31" s="3">
        <v>958</v>
      </c>
      <c r="DN31" s="3">
        <v>759</v>
      </c>
      <c r="DO31" s="3">
        <v>691</v>
      </c>
      <c r="DP31" s="3">
        <v>676</v>
      </c>
      <c r="DQ31" s="3">
        <v>674</v>
      </c>
      <c r="DR31" s="3">
        <v>688</v>
      </c>
      <c r="DS31" s="3">
        <v>562</v>
      </c>
      <c r="DT31" s="3">
        <v>317</v>
      </c>
      <c r="DU31" s="3">
        <v>220</v>
      </c>
      <c r="DV31" s="3">
        <v>151</v>
      </c>
      <c r="DW31" s="3">
        <v>119</v>
      </c>
      <c r="DX31" s="3">
        <v>66</v>
      </c>
      <c r="DY31" s="3">
        <v>31</v>
      </c>
      <c r="DZ31" s="3">
        <v>6</v>
      </c>
      <c r="EA31" s="3">
        <v>0</v>
      </c>
      <c r="EB31">
        <v>909</v>
      </c>
      <c r="EC31">
        <v>222</v>
      </c>
      <c r="ED31">
        <v>37</v>
      </c>
      <c r="EE31">
        <v>704</v>
      </c>
      <c r="EF31">
        <v>6059</v>
      </c>
      <c r="EG31">
        <v>1362</v>
      </c>
    </row>
    <row r="32" spans="1:137" x14ac:dyDescent="0.2">
      <c r="A32" t="s">
        <v>261</v>
      </c>
      <c r="B32" s="1">
        <v>5</v>
      </c>
      <c r="C32">
        <v>24635</v>
      </c>
      <c r="D32">
        <v>303</v>
      </c>
      <c r="E32">
        <v>259</v>
      </c>
      <c r="F32">
        <v>281</v>
      </c>
      <c r="G32">
        <v>313</v>
      </c>
      <c r="H32">
        <v>262</v>
      </c>
      <c r="I32">
        <v>301</v>
      </c>
      <c r="J32">
        <v>284</v>
      </c>
      <c r="K32">
        <v>284</v>
      </c>
      <c r="L32">
        <v>307</v>
      </c>
      <c r="M32">
        <v>326</v>
      </c>
      <c r="N32">
        <v>342</v>
      </c>
      <c r="O32">
        <v>313</v>
      </c>
      <c r="P32">
        <v>323</v>
      </c>
      <c r="Q32">
        <v>302</v>
      </c>
      <c r="R32">
        <v>370</v>
      </c>
      <c r="S32">
        <v>379</v>
      </c>
      <c r="T32">
        <v>361</v>
      </c>
      <c r="U32">
        <v>379</v>
      </c>
      <c r="V32">
        <v>363</v>
      </c>
      <c r="W32">
        <v>364</v>
      </c>
      <c r="X32">
        <v>449</v>
      </c>
      <c r="Y32">
        <v>468</v>
      </c>
      <c r="Z32">
        <v>464</v>
      </c>
      <c r="AA32">
        <v>518</v>
      </c>
      <c r="AB32">
        <v>526</v>
      </c>
      <c r="AC32">
        <v>2884</v>
      </c>
      <c r="AD32">
        <v>2245</v>
      </c>
      <c r="AE32">
        <v>1688</v>
      </c>
      <c r="AF32">
        <v>1425</v>
      </c>
      <c r="AG32">
        <v>1416</v>
      </c>
      <c r="AH32">
        <v>1503</v>
      </c>
      <c r="AI32">
        <v>1565</v>
      </c>
      <c r="AJ32">
        <v>1163</v>
      </c>
      <c r="AK32">
        <v>681</v>
      </c>
      <c r="AL32">
        <v>483</v>
      </c>
      <c r="AM32">
        <v>306</v>
      </c>
      <c r="AN32">
        <v>235</v>
      </c>
      <c r="AO32">
        <v>121</v>
      </c>
      <c r="AP32">
        <v>55</v>
      </c>
      <c r="AQ32">
        <v>20</v>
      </c>
      <c r="AR32">
        <v>5</v>
      </c>
      <c r="AS32" s="2">
        <v>11445</v>
      </c>
      <c r="AT32" s="2">
        <v>139</v>
      </c>
      <c r="AU32" s="2">
        <v>139</v>
      </c>
      <c r="AV32" s="2">
        <v>142</v>
      </c>
      <c r="AW32" s="2">
        <v>170</v>
      </c>
      <c r="AX32" s="2">
        <v>137</v>
      </c>
      <c r="AY32" s="2">
        <v>147</v>
      </c>
      <c r="AZ32" s="2">
        <v>148</v>
      </c>
      <c r="BA32" s="2">
        <v>139</v>
      </c>
      <c r="BB32" s="2">
        <v>157</v>
      </c>
      <c r="BC32" s="2">
        <v>167</v>
      </c>
      <c r="BD32" s="2">
        <v>185</v>
      </c>
      <c r="BE32" s="2">
        <v>153</v>
      </c>
      <c r="BF32" s="2">
        <v>191</v>
      </c>
      <c r="BG32" s="2">
        <v>164</v>
      </c>
      <c r="BH32" s="2">
        <v>190</v>
      </c>
      <c r="BI32" s="2">
        <v>179</v>
      </c>
      <c r="BJ32" s="2">
        <v>170</v>
      </c>
      <c r="BK32" s="2">
        <v>177</v>
      </c>
      <c r="BL32" s="2">
        <v>181</v>
      </c>
      <c r="BM32" s="2">
        <v>182</v>
      </c>
      <c r="BN32" s="2">
        <v>224</v>
      </c>
      <c r="BO32" s="2">
        <v>217</v>
      </c>
      <c r="BP32" s="2">
        <v>213</v>
      </c>
      <c r="BQ32" s="2">
        <v>245</v>
      </c>
      <c r="BR32" s="2">
        <v>251</v>
      </c>
      <c r="BS32" s="2">
        <v>1466</v>
      </c>
      <c r="BT32" s="2">
        <v>1051</v>
      </c>
      <c r="BU32" s="2">
        <v>788</v>
      </c>
      <c r="BV32" s="2">
        <v>634</v>
      </c>
      <c r="BW32" s="2">
        <v>607</v>
      </c>
      <c r="BX32" s="2">
        <v>585</v>
      </c>
      <c r="BY32" s="2">
        <v>635</v>
      </c>
      <c r="BZ32" s="2">
        <v>542</v>
      </c>
      <c r="CA32" s="2">
        <v>298</v>
      </c>
      <c r="CB32" s="2">
        <v>190</v>
      </c>
      <c r="CC32" s="2">
        <v>109</v>
      </c>
      <c r="CD32" s="2">
        <v>72</v>
      </c>
      <c r="CE32" s="2">
        <v>36</v>
      </c>
      <c r="CF32" s="2">
        <v>15</v>
      </c>
      <c r="CG32" s="2">
        <v>6</v>
      </c>
      <c r="CH32" s="2">
        <v>3</v>
      </c>
      <c r="CI32">
        <v>729</v>
      </c>
      <c r="CJ32">
        <v>132</v>
      </c>
      <c r="CK32">
        <v>24</v>
      </c>
      <c r="CL32" s="3">
        <v>13190</v>
      </c>
      <c r="CM32" s="3">
        <v>163</v>
      </c>
      <c r="CN32" s="3">
        <v>120</v>
      </c>
      <c r="CO32" s="3">
        <v>139</v>
      </c>
      <c r="CP32" s="3">
        <v>144</v>
      </c>
      <c r="CQ32" s="3">
        <v>125</v>
      </c>
      <c r="CR32" s="3">
        <v>154</v>
      </c>
      <c r="CS32" s="3">
        <v>136</v>
      </c>
      <c r="CT32" s="3">
        <v>145</v>
      </c>
      <c r="CU32" s="3">
        <v>150</v>
      </c>
      <c r="CV32" s="3">
        <v>159</v>
      </c>
      <c r="CW32" s="3">
        <v>157</v>
      </c>
      <c r="CX32" s="3">
        <v>160</v>
      </c>
      <c r="CY32" s="3">
        <v>131</v>
      </c>
      <c r="CZ32" s="3">
        <v>137</v>
      </c>
      <c r="DA32" s="3">
        <v>180</v>
      </c>
      <c r="DB32" s="3">
        <v>200</v>
      </c>
      <c r="DC32" s="3">
        <v>191</v>
      </c>
      <c r="DD32" s="3">
        <v>202</v>
      </c>
      <c r="DE32" s="3">
        <v>182</v>
      </c>
      <c r="DF32" s="3">
        <v>182</v>
      </c>
      <c r="DG32" s="3">
        <v>225</v>
      </c>
      <c r="DH32" s="3">
        <v>251</v>
      </c>
      <c r="DI32" s="3">
        <v>251</v>
      </c>
      <c r="DJ32" s="3">
        <v>274</v>
      </c>
      <c r="DK32" s="3">
        <v>275</v>
      </c>
      <c r="DL32" s="3">
        <v>1417</v>
      </c>
      <c r="DM32" s="3">
        <v>1194</v>
      </c>
      <c r="DN32" s="3">
        <v>900</v>
      </c>
      <c r="DO32" s="3">
        <v>791</v>
      </c>
      <c r="DP32" s="3">
        <v>810</v>
      </c>
      <c r="DQ32" s="3">
        <v>918</v>
      </c>
      <c r="DR32" s="3">
        <v>930</v>
      </c>
      <c r="DS32" s="3">
        <v>621</v>
      </c>
      <c r="DT32" s="3">
        <v>383</v>
      </c>
      <c r="DU32" s="3">
        <v>292</v>
      </c>
      <c r="DV32" s="3">
        <v>197</v>
      </c>
      <c r="DW32" s="3">
        <v>163</v>
      </c>
      <c r="DX32" s="3">
        <v>84</v>
      </c>
      <c r="DY32" s="3">
        <v>41</v>
      </c>
      <c r="DZ32" s="3">
        <v>14</v>
      </c>
      <c r="EA32" s="3">
        <v>2</v>
      </c>
      <c r="EB32">
        <v>1176</v>
      </c>
      <c r="EC32">
        <v>304</v>
      </c>
      <c r="ED32">
        <v>56</v>
      </c>
      <c r="EE32">
        <v>766</v>
      </c>
      <c r="EF32">
        <v>7344</v>
      </c>
      <c r="EG32">
        <v>1848</v>
      </c>
    </row>
    <row r="33" spans="1:137" x14ac:dyDescent="0.2">
      <c r="A33" t="s">
        <v>262</v>
      </c>
      <c r="B33" s="1">
        <v>5</v>
      </c>
      <c r="C33">
        <v>17071</v>
      </c>
      <c r="D33">
        <v>210</v>
      </c>
      <c r="E33">
        <v>224</v>
      </c>
      <c r="F33">
        <v>255</v>
      </c>
      <c r="G33">
        <v>248</v>
      </c>
      <c r="H33">
        <v>225</v>
      </c>
      <c r="I33">
        <v>226</v>
      </c>
      <c r="J33">
        <v>201</v>
      </c>
      <c r="K33">
        <v>260</v>
      </c>
      <c r="L33">
        <v>248</v>
      </c>
      <c r="M33">
        <v>239</v>
      </c>
      <c r="N33">
        <v>247</v>
      </c>
      <c r="O33">
        <v>273</v>
      </c>
      <c r="P33">
        <v>297</v>
      </c>
      <c r="Q33">
        <v>308</v>
      </c>
      <c r="R33">
        <v>297</v>
      </c>
      <c r="S33">
        <v>330</v>
      </c>
      <c r="T33">
        <v>322</v>
      </c>
      <c r="U33">
        <v>318</v>
      </c>
      <c r="V33">
        <v>333</v>
      </c>
      <c r="W33">
        <v>287</v>
      </c>
      <c r="X33">
        <v>344</v>
      </c>
      <c r="Y33">
        <v>394</v>
      </c>
      <c r="Z33">
        <v>381</v>
      </c>
      <c r="AA33">
        <v>339</v>
      </c>
      <c r="AB33">
        <v>369</v>
      </c>
      <c r="AC33">
        <v>1693</v>
      </c>
      <c r="AD33">
        <v>1372</v>
      </c>
      <c r="AE33">
        <v>1169</v>
      </c>
      <c r="AF33">
        <v>1230</v>
      </c>
      <c r="AG33">
        <v>1102</v>
      </c>
      <c r="AH33">
        <v>960</v>
      </c>
      <c r="AI33">
        <v>812</v>
      </c>
      <c r="AJ33">
        <v>572</v>
      </c>
      <c r="AK33">
        <v>348</v>
      </c>
      <c r="AL33">
        <v>257</v>
      </c>
      <c r="AM33">
        <v>171</v>
      </c>
      <c r="AN33">
        <v>124</v>
      </c>
      <c r="AO33">
        <v>56</v>
      </c>
      <c r="AP33">
        <v>16</v>
      </c>
      <c r="AQ33">
        <v>12</v>
      </c>
      <c r="AR33">
        <v>4</v>
      </c>
      <c r="AS33" s="2">
        <v>8027</v>
      </c>
      <c r="AT33" s="2">
        <v>104</v>
      </c>
      <c r="AU33" s="2">
        <v>119</v>
      </c>
      <c r="AV33" s="2">
        <v>134</v>
      </c>
      <c r="AW33" s="2">
        <v>136</v>
      </c>
      <c r="AX33" s="2">
        <v>124</v>
      </c>
      <c r="AY33" s="2">
        <v>125</v>
      </c>
      <c r="AZ33" s="2">
        <v>105</v>
      </c>
      <c r="BA33" s="2">
        <v>118</v>
      </c>
      <c r="BB33" s="2">
        <v>135</v>
      </c>
      <c r="BC33" s="2">
        <v>124</v>
      </c>
      <c r="BD33" s="2">
        <v>133</v>
      </c>
      <c r="BE33" s="2">
        <v>142</v>
      </c>
      <c r="BF33" s="2">
        <v>157</v>
      </c>
      <c r="BG33" s="2">
        <v>156</v>
      </c>
      <c r="BH33" s="2">
        <v>159</v>
      </c>
      <c r="BI33" s="2">
        <v>154</v>
      </c>
      <c r="BJ33" s="2">
        <v>165</v>
      </c>
      <c r="BK33" s="2">
        <v>156</v>
      </c>
      <c r="BL33" s="2">
        <v>163</v>
      </c>
      <c r="BM33" s="2">
        <v>137</v>
      </c>
      <c r="BN33" s="2">
        <v>149</v>
      </c>
      <c r="BO33" s="2">
        <v>186</v>
      </c>
      <c r="BP33" s="2">
        <v>184</v>
      </c>
      <c r="BQ33" s="2">
        <v>148</v>
      </c>
      <c r="BR33" s="2">
        <v>183</v>
      </c>
      <c r="BS33" s="2">
        <v>813</v>
      </c>
      <c r="BT33" s="2">
        <v>632</v>
      </c>
      <c r="BU33" s="2">
        <v>540</v>
      </c>
      <c r="BV33" s="2">
        <v>564</v>
      </c>
      <c r="BW33" s="2">
        <v>492</v>
      </c>
      <c r="BX33" s="2">
        <v>392</v>
      </c>
      <c r="BY33" s="2">
        <v>369</v>
      </c>
      <c r="BZ33" s="2">
        <v>234</v>
      </c>
      <c r="CA33" s="2">
        <v>152</v>
      </c>
      <c r="CB33" s="2">
        <v>104</v>
      </c>
      <c r="CC33" s="2">
        <v>65</v>
      </c>
      <c r="CD33" s="2">
        <v>41</v>
      </c>
      <c r="CE33" s="2">
        <v>20</v>
      </c>
      <c r="CF33" s="2">
        <v>7</v>
      </c>
      <c r="CG33" s="2">
        <v>4</v>
      </c>
      <c r="CH33" s="2">
        <v>1</v>
      </c>
      <c r="CI33">
        <v>393</v>
      </c>
      <c r="CJ33">
        <v>73</v>
      </c>
      <c r="CK33">
        <v>12</v>
      </c>
      <c r="CL33" s="3">
        <v>9044</v>
      </c>
      <c r="CM33" s="3">
        <v>106</v>
      </c>
      <c r="CN33" s="3">
        <v>105</v>
      </c>
      <c r="CO33" s="3">
        <v>121</v>
      </c>
      <c r="CP33" s="3">
        <v>111</v>
      </c>
      <c r="CQ33" s="3">
        <v>101</v>
      </c>
      <c r="CR33" s="3">
        <v>101</v>
      </c>
      <c r="CS33" s="3">
        <v>96</v>
      </c>
      <c r="CT33" s="3">
        <v>143</v>
      </c>
      <c r="CU33" s="3">
        <v>112</v>
      </c>
      <c r="CV33" s="3">
        <v>116</v>
      </c>
      <c r="CW33" s="3">
        <v>113</v>
      </c>
      <c r="CX33" s="3">
        <v>131</v>
      </c>
      <c r="CY33" s="3">
        <v>139</v>
      </c>
      <c r="CZ33" s="3">
        <v>152</v>
      </c>
      <c r="DA33" s="3">
        <v>137</v>
      </c>
      <c r="DB33" s="3">
        <v>176</v>
      </c>
      <c r="DC33" s="3">
        <v>156</v>
      </c>
      <c r="DD33" s="3">
        <v>162</v>
      </c>
      <c r="DE33" s="3">
        <v>170</v>
      </c>
      <c r="DF33" s="3">
        <v>150</v>
      </c>
      <c r="DG33" s="3">
        <v>196</v>
      </c>
      <c r="DH33" s="3">
        <v>208</v>
      </c>
      <c r="DI33" s="3">
        <v>197</v>
      </c>
      <c r="DJ33" s="3">
        <v>191</v>
      </c>
      <c r="DK33" s="3">
        <v>186</v>
      </c>
      <c r="DL33" s="3">
        <v>880</v>
      </c>
      <c r="DM33" s="3">
        <v>740</v>
      </c>
      <c r="DN33" s="3">
        <v>629</v>
      </c>
      <c r="DO33" s="3">
        <v>666</v>
      </c>
      <c r="DP33" s="3">
        <v>610</v>
      </c>
      <c r="DQ33" s="3">
        <v>568</v>
      </c>
      <c r="DR33" s="3">
        <v>442</v>
      </c>
      <c r="DS33" s="3">
        <v>338</v>
      </c>
      <c r="DT33" s="3">
        <v>196</v>
      </c>
      <c r="DU33" s="3">
        <v>153</v>
      </c>
      <c r="DV33" s="3">
        <v>106</v>
      </c>
      <c r="DW33" s="3">
        <v>83</v>
      </c>
      <c r="DX33" s="3">
        <v>36</v>
      </c>
      <c r="DY33" s="3">
        <v>8</v>
      </c>
      <c r="DZ33" s="3">
        <v>8</v>
      </c>
      <c r="EA33" s="3">
        <v>3</v>
      </c>
      <c r="EB33">
        <v>594</v>
      </c>
      <c r="EC33">
        <v>139</v>
      </c>
      <c r="ED33">
        <v>20</v>
      </c>
      <c r="EE33">
        <v>673</v>
      </c>
      <c r="EF33">
        <v>5317</v>
      </c>
      <c r="EG33">
        <v>1010</v>
      </c>
    </row>
    <row r="34" spans="1:137" x14ac:dyDescent="0.2">
      <c r="A34" t="s">
        <v>263</v>
      </c>
      <c r="B34" s="1">
        <v>6</v>
      </c>
      <c r="C34">
        <v>38085</v>
      </c>
      <c r="D34">
        <v>1375</v>
      </c>
      <c r="E34">
        <v>640</v>
      </c>
      <c r="F34">
        <v>498</v>
      </c>
      <c r="G34">
        <v>528</v>
      </c>
      <c r="H34">
        <v>669</v>
      </c>
      <c r="I34">
        <v>618</v>
      </c>
      <c r="J34">
        <v>621</v>
      </c>
      <c r="K34">
        <v>611</v>
      </c>
      <c r="L34">
        <v>596</v>
      </c>
      <c r="M34">
        <v>638</v>
      </c>
      <c r="N34">
        <v>757</v>
      </c>
      <c r="O34">
        <v>819</v>
      </c>
      <c r="P34">
        <v>957</v>
      </c>
      <c r="Q34">
        <v>784</v>
      </c>
      <c r="R34">
        <v>874</v>
      </c>
      <c r="S34">
        <v>863</v>
      </c>
      <c r="T34">
        <v>785</v>
      </c>
      <c r="U34">
        <v>810</v>
      </c>
      <c r="V34">
        <v>881</v>
      </c>
      <c r="W34">
        <v>828</v>
      </c>
      <c r="X34">
        <v>920</v>
      </c>
      <c r="Y34">
        <v>901</v>
      </c>
      <c r="Z34">
        <v>839</v>
      </c>
      <c r="AA34">
        <v>784</v>
      </c>
      <c r="AB34">
        <v>790</v>
      </c>
      <c r="AC34">
        <v>3728</v>
      </c>
      <c r="AD34">
        <v>3665</v>
      </c>
      <c r="AE34">
        <v>2937</v>
      </c>
      <c r="AF34">
        <v>2694</v>
      </c>
      <c r="AG34">
        <v>1628</v>
      </c>
      <c r="AH34">
        <v>1149</v>
      </c>
      <c r="AI34">
        <v>839</v>
      </c>
      <c r="AJ34">
        <v>719</v>
      </c>
      <c r="AK34">
        <v>518</v>
      </c>
      <c r="AL34">
        <v>387</v>
      </c>
      <c r="AM34">
        <v>221</v>
      </c>
      <c r="AN34">
        <v>130</v>
      </c>
      <c r="AO34">
        <v>53</v>
      </c>
      <c r="AP34">
        <v>27</v>
      </c>
      <c r="AQ34">
        <v>4</v>
      </c>
      <c r="AR34">
        <v>2</v>
      </c>
      <c r="AS34" s="2">
        <v>18530</v>
      </c>
      <c r="AT34" s="2">
        <v>704</v>
      </c>
      <c r="AU34" s="2">
        <v>350</v>
      </c>
      <c r="AV34" s="2">
        <v>254</v>
      </c>
      <c r="AW34" s="2">
        <v>264</v>
      </c>
      <c r="AX34" s="2">
        <v>360</v>
      </c>
      <c r="AY34" s="2">
        <v>332</v>
      </c>
      <c r="AZ34" s="2">
        <v>319</v>
      </c>
      <c r="BA34" s="2">
        <v>325</v>
      </c>
      <c r="BB34" s="2">
        <v>315</v>
      </c>
      <c r="BC34" s="2">
        <v>336</v>
      </c>
      <c r="BD34" s="2">
        <v>398</v>
      </c>
      <c r="BE34" s="2">
        <v>387</v>
      </c>
      <c r="BF34" s="2">
        <v>406</v>
      </c>
      <c r="BG34" s="2">
        <v>367</v>
      </c>
      <c r="BH34" s="2">
        <v>377</v>
      </c>
      <c r="BI34" s="2">
        <v>356</v>
      </c>
      <c r="BJ34" s="2">
        <v>344</v>
      </c>
      <c r="BK34" s="2">
        <v>367</v>
      </c>
      <c r="BL34" s="2">
        <v>367</v>
      </c>
      <c r="BM34" s="2">
        <v>380</v>
      </c>
      <c r="BN34" s="2">
        <v>401</v>
      </c>
      <c r="BO34" s="2">
        <v>414</v>
      </c>
      <c r="BP34" s="2">
        <v>401</v>
      </c>
      <c r="BQ34" s="2">
        <v>386</v>
      </c>
      <c r="BR34" s="2">
        <v>409</v>
      </c>
      <c r="BS34" s="2">
        <v>1801</v>
      </c>
      <c r="BT34" s="2">
        <v>1907</v>
      </c>
      <c r="BU34" s="2">
        <v>1497</v>
      </c>
      <c r="BV34" s="2">
        <v>1357</v>
      </c>
      <c r="BW34" s="2">
        <v>831</v>
      </c>
      <c r="BX34" s="2">
        <v>542</v>
      </c>
      <c r="BY34" s="2">
        <v>371</v>
      </c>
      <c r="BZ34" s="2">
        <v>339</v>
      </c>
      <c r="CA34" s="2">
        <v>221</v>
      </c>
      <c r="CB34" s="2">
        <v>172</v>
      </c>
      <c r="CC34" s="2">
        <v>102</v>
      </c>
      <c r="CD34" s="2">
        <v>45</v>
      </c>
      <c r="CE34" s="2">
        <v>16</v>
      </c>
      <c r="CF34" s="2">
        <v>7</v>
      </c>
      <c r="CG34" s="2">
        <v>1</v>
      </c>
      <c r="CH34" s="2">
        <v>0</v>
      </c>
      <c r="CI34">
        <v>563</v>
      </c>
      <c r="CJ34">
        <v>69</v>
      </c>
      <c r="CK34">
        <v>8</v>
      </c>
      <c r="CL34" s="3">
        <v>19555</v>
      </c>
      <c r="CM34" s="3">
        <v>670</v>
      </c>
      <c r="CN34" s="3">
        <v>290</v>
      </c>
      <c r="CO34" s="3">
        <v>245</v>
      </c>
      <c r="CP34" s="3">
        <v>263</v>
      </c>
      <c r="CQ34" s="3">
        <v>309</v>
      </c>
      <c r="CR34" s="3">
        <v>286</v>
      </c>
      <c r="CS34" s="3">
        <v>302</v>
      </c>
      <c r="CT34" s="3">
        <v>286</v>
      </c>
      <c r="CU34" s="3">
        <v>281</v>
      </c>
      <c r="CV34" s="3">
        <v>302</v>
      </c>
      <c r="CW34" s="3">
        <v>359</v>
      </c>
      <c r="CX34" s="3">
        <v>432</v>
      </c>
      <c r="CY34" s="3">
        <v>552</v>
      </c>
      <c r="CZ34" s="3">
        <v>416</v>
      </c>
      <c r="DA34" s="3">
        <v>497</v>
      </c>
      <c r="DB34" s="3">
        <v>507</v>
      </c>
      <c r="DC34" s="3">
        <v>440</v>
      </c>
      <c r="DD34" s="3">
        <v>442</v>
      </c>
      <c r="DE34" s="3">
        <v>514</v>
      </c>
      <c r="DF34" s="3">
        <v>448</v>
      </c>
      <c r="DG34" s="3">
        <v>519</v>
      </c>
      <c r="DH34" s="3">
        <v>487</v>
      </c>
      <c r="DI34" s="3">
        <v>438</v>
      </c>
      <c r="DJ34" s="3">
        <v>398</v>
      </c>
      <c r="DK34" s="3">
        <v>381</v>
      </c>
      <c r="DL34" s="3">
        <v>1927</v>
      </c>
      <c r="DM34" s="3">
        <v>1758</v>
      </c>
      <c r="DN34" s="3">
        <v>1439</v>
      </c>
      <c r="DO34" s="3">
        <v>1337</v>
      </c>
      <c r="DP34" s="3">
        <v>796</v>
      </c>
      <c r="DQ34" s="3">
        <v>607</v>
      </c>
      <c r="DR34" s="3">
        <v>467</v>
      </c>
      <c r="DS34" s="3">
        <v>380</v>
      </c>
      <c r="DT34" s="3">
        <v>298</v>
      </c>
      <c r="DU34" s="3">
        <v>215</v>
      </c>
      <c r="DV34" s="3">
        <v>119</v>
      </c>
      <c r="DW34" s="3">
        <v>85</v>
      </c>
      <c r="DX34" s="3">
        <v>37</v>
      </c>
      <c r="DY34" s="3">
        <v>20</v>
      </c>
      <c r="DZ34" s="3">
        <v>3</v>
      </c>
      <c r="EA34" s="3">
        <v>2</v>
      </c>
      <c r="EB34">
        <v>779</v>
      </c>
      <c r="EC34">
        <v>148</v>
      </c>
      <c r="ED34">
        <v>25</v>
      </c>
      <c r="EE34">
        <v>2256</v>
      </c>
      <c r="EF34">
        <v>11832</v>
      </c>
      <c r="EG34">
        <v>1074</v>
      </c>
    </row>
    <row r="35" spans="1:137" x14ac:dyDescent="0.2">
      <c r="A35" t="s">
        <v>264</v>
      </c>
      <c r="B35" s="1">
        <v>4</v>
      </c>
      <c r="C35">
        <v>5474</v>
      </c>
      <c r="D35">
        <v>83</v>
      </c>
      <c r="E35">
        <v>75</v>
      </c>
      <c r="F35">
        <v>75</v>
      </c>
      <c r="G35">
        <v>76</v>
      </c>
      <c r="H35">
        <v>71</v>
      </c>
      <c r="I35">
        <v>91</v>
      </c>
      <c r="J35">
        <v>89</v>
      </c>
      <c r="K35">
        <v>75</v>
      </c>
      <c r="L35">
        <v>59</v>
      </c>
      <c r="M35">
        <v>84</v>
      </c>
      <c r="N35">
        <v>85</v>
      </c>
      <c r="O35">
        <v>97</v>
      </c>
      <c r="P35">
        <v>95</v>
      </c>
      <c r="Q35">
        <v>95</v>
      </c>
      <c r="R35">
        <v>93</v>
      </c>
      <c r="S35">
        <v>92</v>
      </c>
      <c r="T35">
        <v>106</v>
      </c>
      <c r="U35">
        <v>103</v>
      </c>
      <c r="V35">
        <v>94</v>
      </c>
      <c r="W35">
        <v>104</v>
      </c>
      <c r="X35">
        <v>104</v>
      </c>
      <c r="Y35">
        <v>98</v>
      </c>
      <c r="Z35">
        <v>119</v>
      </c>
      <c r="AA35">
        <v>91</v>
      </c>
      <c r="AB35">
        <v>118</v>
      </c>
      <c r="AC35">
        <v>539</v>
      </c>
      <c r="AD35">
        <v>485</v>
      </c>
      <c r="AE35">
        <v>423</v>
      </c>
      <c r="AF35">
        <v>382</v>
      </c>
      <c r="AG35">
        <v>323</v>
      </c>
      <c r="AH35">
        <v>223</v>
      </c>
      <c r="AI35">
        <v>208</v>
      </c>
      <c r="AJ35">
        <v>212</v>
      </c>
      <c r="AK35">
        <v>160</v>
      </c>
      <c r="AL35">
        <v>108</v>
      </c>
      <c r="AM35">
        <v>59</v>
      </c>
      <c r="AN35">
        <v>51</v>
      </c>
      <c r="AO35">
        <v>19</v>
      </c>
      <c r="AP35">
        <v>9</v>
      </c>
      <c r="AQ35">
        <v>2</v>
      </c>
      <c r="AR35">
        <v>1</v>
      </c>
      <c r="AS35" s="2">
        <v>2567</v>
      </c>
      <c r="AT35" s="2">
        <v>48</v>
      </c>
      <c r="AU35" s="2">
        <v>48</v>
      </c>
      <c r="AV35" s="2">
        <v>41</v>
      </c>
      <c r="AW35" s="2">
        <v>36</v>
      </c>
      <c r="AX35" s="2">
        <v>33</v>
      </c>
      <c r="AY35" s="2">
        <v>47</v>
      </c>
      <c r="AZ35" s="2">
        <v>45</v>
      </c>
      <c r="BA35" s="2">
        <v>37</v>
      </c>
      <c r="BB35" s="2">
        <v>36</v>
      </c>
      <c r="BC35" s="2">
        <v>38</v>
      </c>
      <c r="BD35" s="2">
        <v>50</v>
      </c>
      <c r="BE35" s="2">
        <v>46</v>
      </c>
      <c r="BF35" s="2">
        <v>45</v>
      </c>
      <c r="BG35" s="2">
        <v>41</v>
      </c>
      <c r="BH35" s="2">
        <v>43</v>
      </c>
      <c r="BI35" s="2">
        <v>36</v>
      </c>
      <c r="BJ35" s="2">
        <v>50</v>
      </c>
      <c r="BK35" s="2">
        <v>54</v>
      </c>
      <c r="BL35" s="2">
        <v>45</v>
      </c>
      <c r="BM35" s="2">
        <v>45</v>
      </c>
      <c r="BN35" s="2">
        <v>52</v>
      </c>
      <c r="BO35" s="2">
        <v>38</v>
      </c>
      <c r="BP35" s="2">
        <v>61</v>
      </c>
      <c r="BQ35" s="2">
        <v>48</v>
      </c>
      <c r="BR35" s="2">
        <v>48</v>
      </c>
      <c r="BS35" s="2">
        <v>260</v>
      </c>
      <c r="BT35" s="2">
        <v>238</v>
      </c>
      <c r="BU35" s="2">
        <v>214</v>
      </c>
      <c r="BV35" s="2">
        <v>168</v>
      </c>
      <c r="BW35" s="2">
        <v>160</v>
      </c>
      <c r="BX35" s="2">
        <v>94</v>
      </c>
      <c r="BY35" s="2">
        <v>94</v>
      </c>
      <c r="BZ35" s="2">
        <v>82</v>
      </c>
      <c r="CA35" s="2">
        <v>69</v>
      </c>
      <c r="CB35" s="2">
        <v>34</v>
      </c>
      <c r="CC35" s="2">
        <v>16</v>
      </c>
      <c r="CD35" s="2">
        <v>17</v>
      </c>
      <c r="CE35" s="2">
        <v>6</v>
      </c>
      <c r="CF35" s="2">
        <v>3</v>
      </c>
      <c r="CG35" s="2">
        <v>1</v>
      </c>
      <c r="CH35" s="2">
        <v>0</v>
      </c>
      <c r="CI35">
        <v>146</v>
      </c>
      <c r="CJ35">
        <v>27</v>
      </c>
      <c r="CK35">
        <v>4</v>
      </c>
      <c r="CL35" s="3">
        <v>2907</v>
      </c>
      <c r="CM35" s="3">
        <v>35</v>
      </c>
      <c r="CN35" s="3">
        <v>27</v>
      </c>
      <c r="CO35" s="3">
        <v>34</v>
      </c>
      <c r="CP35" s="3">
        <v>40</v>
      </c>
      <c r="CQ35" s="3">
        <v>37</v>
      </c>
      <c r="CR35" s="3">
        <v>44</v>
      </c>
      <c r="CS35" s="3">
        <v>45</v>
      </c>
      <c r="CT35" s="3">
        <v>37</v>
      </c>
      <c r="CU35" s="3">
        <v>23</v>
      </c>
      <c r="CV35" s="3">
        <v>46</v>
      </c>
      <c r="CW35" s="3">
        <v>35</v>
      </c>
      <c r="CX35" s="3">
        <v>51</v>
      </c>
      <c r="CY35" s="3">
        <v>50</v>
      </c>
      <c r="CZ35" s="3">
        <v>54</v>
      </c>
      <c r="DA35" s="3">
        <v>50</v>
      </c>
      <c r="DB35" s="3">
        <v>55</v>
      </c>
      <c r="DC35" s="3">
        <v>56</v>
      </c>
      <c r="DD35" s="3">
        <v>49</v>
      </c>
      <c r="DE35" s="3">
        <v>49</v>
      </c>
      <c r="DF35" s="3">
        <v>59</v>
      </c>
      <c r="DG35" s="3">
        <v>52</v>
      </c>
      <c r="DH35" s="3">
        <v>59</v>
      </c>
      <c r="DI35" s="3">
        <v>57</v>
      </c>
      <c r="DJ35" s="3">
        <v>43</v>
      </c>
      <c r="DK35" s="3">
        <v>70</v>
      </c>
      <c r="DL35" s="3">
        <v>279</v>
      </c>
      <c r="DM35" s="3">
        <v>247</v>
      </c>
      <c r="DN35" s="3">
        <v>208</v>
      </c>
      <c r="DO35" s="3">
        <v>214</v>
      </c>
      <c r="DP35" s="3">
        <v>162</v>
      </c>
      <c r="DQ35" s="3">
        <v>129</v>
      </c>
      <c r="DR35" s="3">
        <v>114</v>
      </c>
      <c r="DS35" s="3">
        <v>130</v>
      </c>
      <c r="DT35" s="3">
        <v>92</v>
      </c>
      <c r="DU35" s="3">
        <v>74</v>
      </c>
      <c r="DV35" s="3">
        <v>44</v>
      </c>
      <c r="DW35" s="3">
        <v>34</v>
      </c>
      <c r="DX35" s="3">
        <v>12</v>
      </c>
      <c r="DY35" s="3">
        <v>6</v>
      </c>
      <c r="DZ35" s="3">
        <v>1</v>
      </c>
      <c r="EA35" s="3">
        <v>1</v>
      </c>
      <c r="EB35">
        <v>264</v>
      </c>
      <c r="EC35">
        <v>55</v>
      </c>
      <c r="ED35">
        <v>8</v>
      </c>
      <c r="EE35">
        <v>240</v>
      </c>
      <c r="EF35">
        <v>1660</v>
      </c>
      <c r="EG35">
        <v>244</v>
      </c>
    </row>
    <row r="36" spans="1:137" x14ac:dyDescent="0.2">
      <c r="A36" t="s">
        <v>265</v>
      </c>
      <c r="B36" s="1">
        <v>1</v>
      </c>
      <c r="C36">
        <v>27802</v>
      </c>
      <c r="D36">
        <v>385</v>
      </c>
      <c r="E36">
        <v>418</v>
      </c>
      <c r="F36">
        <v>420</v>
      </c>
      <c r="G36">
        <v>424</v>
      </c>
      <c r="H36">
        <v>438</v>
      </c>
      <c r="I36">
        <v>398</v>
      </c>
      <c r="J36">
        <v>417</v>
      </c>
      <c r="K36">
        <v>447</v>
      </c>
      <c r="L36">
        <v>450</v>
      </c>
      <c r="M36">
        <v>427</v>
      </c>
      <c r="N36">
        <v>494</v>
      </c>
      <c r="O36">
        <v>481</v>
      </c>
      <c r="P36">
        <v>482</v>
      </c>
      <c r="Q36">
        <v>552</v>
      </c>
      <c r="R36">
        <v>547</v>
      </c>
      <c r="S36">
        <v>523</v>
      </c>
      <c r="T36">
        <v>529</v>
      </c>
      <c r="U36">
        <v>476</v>
      </c>
      <c r="V36">
        <v>485</v>
      </c>
      <c r="W36">
        <v>419</v>
      </c>
      <c r="X36">
        <v>504</v>
      </c>
      <c r="Y36">
        <v>542</v>
      </c>
      <c r="Z36">
        <v>575</v>
      </c>
      <c r="AA36">
        <v>581</v>
      </c>
      <c r="AB36">
        <v>579</v>
      </c>
      <c r="AC36">
        <v>2647</v>
      </c>
      <c r="AD36">
        <v>2371</v>
      </c>
      <c r="AE36">
        <v>2061</v>
      </c>
      <c r="AF36">
        <v>1961</v>
      </c>
      <c r="AG36">
        <v>1625</v>
      </c>
      <c r="AH36">
        <v>1201</v>
      </c>
      <c r="AI36">
        <v>1001</v>
      </c>
      <c r="AJ36">
        <v>888</v>
      </c>
      <c r="AK36">
        <v>694</v>
      </c>
      <c r="AL36">
        <v>544</v>
      </c>
      <c r="AM36">
        <v>379</v>
      </c>
      <c r="AN36">
        <v>260</v>
      </c>
      <c r="AO36">
        <v>119</v>
      </c>
      <c r="AP36">
        <v>42</v>
      </c>
      <c r="AQ36">
        <v>17</v>
      </c>
      <c r="AR36">
        <v>1</v>
      </c>
      <c r="AS36" s="2">
        <v>13152</v>
      </c>
      <c r="AT36" s="2">
        <v>207</v>
      </c>
      <c r="AU36" s="2">
        <v>202</v>
      </c>
      <c r="AV36" s="2">
        <v>224</v>
      </c>
      <c r="AW36" s="2">
        <v>219</v>
      </c>
      <c r="AX36" s="2">
        <v>213</v>
      </c>
      <c r="AY36" s="2">
        <v>200</v>
      </c>
      <c r="AZ36" s="2">
        <v>190</v>
      </c>
      <c r="BA36" s="2">
        <v>227</v>
      </c>
      <c r="BB36" s="2">
        <v>220</v>
      </c>
      <c r="BC36" s="2">
        <v>232</v>
      </c>
      <c r="BD36" s="2">
        <v>238</v>
      </c>
      <c r="BE36" s="2">
        <v>242</v>
      </c>
      <c r="BF36" s="2">
        <v>257</v>
      </c>
      <c r="BG36" s="2">
        <v>273</v>
      </c>
      <c r="BH36" s="2">
        <v>284</v>
      </c>
      <c r="BI36" s="2">
        <v>280</v>
      </c>
      <c r="BJ36" s="2">
        <v>278</v>
      </c>
      <c r="BK36" s="2">
        <v>236</v>
      </c>
      <c r="BL36" s="2">
        <v>248</v>
      </c>
      <c r="BM36" s="2">
        <v>193</v>
      </c>
      <c r="BN36" s="2">
        <v>270</v>
      </c>
      <c r="BO36" s="2">
        <v>255</v>
      </c>
      <c r="BP36" s="2">
        <v>292</v>
      </c>
      <c r="BQ36" s="2">
        <v>284</v>
      </c>
      <c r="BR36" s="2">
        <v>286</v>
      </c>
      <c r="BS36" s="2">
        <v>1259</v>
      </c>
      <c r="BT36" s="2">
        <v>1177</v>
      </c>
      <c r="BU36" s="2">
        <v>952</v>
      </c>
      <c r="BV36" s="2">
        <v>934</v>
      </c>
      <c r="BW36" s="2">
        <v>728</v>
      </c>
      <c r="BX36" s="2">
        <v>540</v>
      </c>
      <c r="BY36" s="2">
        <v>417</v>
      </c>
      <c r="BZ36" s="2">
        <v>374</v>
      </c>
      <c r="CA36" s="2">
        <v>267</v>
      </c>
      <c r="CB36" s="2">
        <v>182</v>
      </c>
      <c r="CC36" s="2">
        <v>123</v>
      </c>
      <c r="CD36" s="2">
        <v>93</v>
      </c>
      <c r="CE36" s="2">
        <v>40</v>
      </c>
      <c r="CF36" s="2">
        <v>10</v>
      </c>
      <c r="CG36" s="2">
        <v>6</v>
      </c>
      <c r="CH36" s="2">
        <v>0</v>
      </c>
      <c r="CI36">
        <v>721</v>
      </c>
      <c r="CJ36">
        <v>149</v>
      </c>
      <c r="CK36">
        <v>17</v>
      </c>
      <c r="CL36" s="3">
        <v>14650</v>
      </c>
      <c r="CM36" s="3">
        <v>178</v>
      </c>
      <c r="CN36" s="3">
        <v>216</v>
      </c>
      <c r="CO36" s="3">
        <v>197</v>
      </c>
      <c r="CP36" s="3">
        <v>205</v>
      </c>
      <c r="CQ36" s="3">
        <v>225</v>
      </c>
      <c r="CR36" s="3">
        <v>198</v>
      </c>
      <c r="CS36" s="3">
        <v>227</v>
      </c>
      <c r="CT36" s="3">
        <v>221</v>
      </c>
      <c r="CU36" s="3">
        <v>230</v>
      </c>
      <c r="CV36" s="3">
        <v>195</v>
      </c>
      <c r="CW36" s="3">
        <v>256</v>
      </c>
      <c r="CX36" s="3">
        <v>238</v>
      </c>
      <c r="CY36" s="3">
        <v>225</v>
      </c>
      <c r="CZ36" s="3">
        <v>279</v>
      </c>
      <c r="DA36" s="3">
        <v>263</v>
      </c>
      <c r="DB36" s="3">
        <v>244</v>
      </c>
      <c r="DC36" s="3">
        <v>251</v>
      </c>
      <c r="DD36" s="3">
        <v>239</v>
      </c>
      <c r="DE36" s="3">
        <v>237</v>
      </c>
      <c r="DF36" s="3">
        <v>227</v>
      </c>
      <c r="DG36" s="3">
        <v>234</v>
      </c>
      <c r="DH36" s="3">
        <v>287</v>
      </c>
      <c r="DI36" s="3">
        <v>283</v>
      </c>
      <c r="DJ36" s="3">
        <v>297</v>
      </c>
      <c r="DK36" s="3">
        <v>292</v>
      </c>
      <c r="DL36" s="3">
        <v>1388</v>
      </c>
      <c r="DM36" s="3">
        <v>1194</v>
      </c>
      <c r="DN36" s="3">
        <v>1109</v>
      </c>
      <c r="DO36" s="3">
        <v>1026</v>
      </c>
      <c r="DP36" s="3">
        <v>897</v>
      </c>
      <c r="DQ36" s="3">
        <v>661</v>
      </c>
      <c r="DR36" s="3">
        <v>584</v>
      </c>
      <c r="DS36" s="3">
        <v>514</v>
      </c>
      <c r="DT36" s="3">
        <v>427</v>
      </c>
      <c r="DU36" s="3">
        <v>362</v>
      </c>
      <c r="DV36" s="3">
        <v>256</v>
      </c>
      <c r="DW36" s="3">
        <v>168</v>
      </c>
      <c r="DX36" s="3">
        <v>79</v>
      </c>
      <c r="DY36" s="3">
        <v>31</v>
      </c>
      <c r="DZ36" s="3">
        <v>10</v>
      </c>
      <c r="EA36" s="3">
        <v>1</v>
      </c>
      <c r="EB36">
        <v>1334</v>
      </c>
      <c r="EC36">
        <v>289</v>
      </c>
      <c r="ED36">
        <v>43</v>
      </c>
      <c r="EE36">
        <v>1261</v>
      </c>
      <c r="EF36">
        <v>8205</v>
      </c>
      <c r="EG36">
        <v>1245</v>
      </c>
    </row>
    <row r="37" spans="1:137" x14ac:dyDescent="0.2">
      <c r="A37" t="s">
        <v>266</v>
      </c>
      <c r="B37" s="1">
        <v>6</v>
      </c>
      <c r="C37">
        <v>7947</v>
      </c>
      <c r="D37">
        <v>80</v>
      </c>
      <c r="E37">
        <v>105</v>
      </c>
      <c r="F37">
        <v>109</v>
      </c>
      <c r="G37">
        <v>97</v>
      </c>
      <c r="H37">
        <v>96</v>
      </c>
      <c r="I37">
        <v>130</v>
      </c>
      <c r="J37">
        <v>88</v>
      </c>
      <c r="K37">
        <v>104</v>
      </c>
      <c r="L37">
        <v>148</v>
      </c>
      <c r="M37">
        <v>119</v>
      </c>
      <c r="N37">
        <v>156</v>
      </c>
      <c r="O37">
        <v>117</v>
      </c>
      <c r="P37">
        <v>185</v>
      </c>
      <c r="Q37">
        <v>173</v>
      </c>
      <c r="R37">
        <v>179</v>
      </c>
      <c r="S37">
        <v>196</v>
      </c>
      <c r="T37">
        <v>150</v>
      </c>
      <c r="U37">
        <v>183</v>
      </c>
      <c r="V37">
        <v>191</v>
      </c>
      <c r="W37">
        <v>179</v>
      </c>
      <c r="X37">
        <v>162</v>
      </c>
      <c r="Y37">
        <v>146</v>
      </c>
      <c r="Z37">
        <v>154</v>
      </c>
      <c r="AA37">
        <v>167</v>
      </c>
      <c r="AB37">
        <v>156</v>
      </c>
      <c r="AC37">
        <v>917</v>
      </c>
      <c r="AD37">
        <v>720</v>
      </c>
      <c r="AE37">
        <v>661</v>
      </c>
      <c r="AF37">
        <v>476</v>
      </c>
      <c r="AG37">
        <v>456</v>
      </c>
      <c r="AH37">
        <v>370</v>
      </c>
      <c r="AI37">
        <v>342</v>
      </c>
      <c r="AJ37">
        <v>179</v>
      </c>
      <c r="AK37">
        <v>98</v>
      </c>
      <c r="AL37">
        <v>77</v>
      </c>
      <c r="AM37">
        <v>34</v>
      </c>
      <c r="AN37">
        <v>30</v>
      </c>
      <c r="AO37">
        <v>10</v>
      </c>
      <c r="AP37">
        <v>4</v>
      </c>
      <c r="AQ37">
        <v>2</v>
      </c>
      <c r="AR37">
        <v>0</v>
      </c>
      <c r="AS37" s="2">
        <v>3914</v>
      </c>
      <c r="AT37" s="2">
        <v>37</v>
      </c>
      <c r="AU37" s="2">
        <v>55</v>
      </c>
      <c r="AV37" s="2">
        <v>55</v>
      </c>
      <c r="AW37" s="2">
        <v>59</v>
      </c>
      <c r="AX37" s="2">
        <v>47</v>
      </c>
      <c r="AY37" s="2">
        <v>71</v>
      </c>
      <c r="AZ37" s="2">
        <v>48</v>
      </c>
      <c r="BA37" s="2">
        <v>53</v>
      </c>
      <c r="BB37" s="2">
        <v>83</v>
      </c>
      <c r="BC37" s="2">
        <v>74</v>
      </c>
      <c r="BD37" s="2">
        <v>75</v>
      </c>
      <c r="BE37" s="2">
        <v>67</v>
      </c>
      <c r="BF37" s="2">
        <v>92</v>
      </c>
      <c r="BG37" s="2">
        <v>95</v>
      </c>
      <c r="BH37" s="2">
        <v>86</v>
      </c>
      <c r="BI37" s="2">
        <v>101</v>
      </c>
      <c r="BJ37" s="2">
        <v>92</v>
      </c>
      <c r="BK37" s="2">
        <v>93</v>
      </c>
      <c r="BL37" s="2">
        <v>114</v>
      </c>
      <c r="BM37" s="2">
        <v>93</v>
      </c>
      <c r="BN37" s="2">
        <v>83</v>
      </c>
      <c r="BO37" s="2">
        <v>70</v>
      </c>
      <c r="BP37" s="2">
        <v>67</v>
      </c>
      <c r="BQ37" s="2">
        <v>95</v>
      </c>
      <c r="BR37" s="2">
        <v>69</v>
      </c>
      <c r="BS37" s="2">
        <v>441</v>
      </c>
      <c r="BT37" s="2">
        <v>338</v>
      </c>
      <c r="BU37" s="2">
        <v>329</v>
      </c>
      <c r="BV37" s="2">
        <v>224</v>
      </c>
      <c r="BW37" s="2">
        <v>204</v>
      </c>
      <c r="BX37" s="2">
        <v>162</v>
      </c>
      <c r="BY37" s="2">
        <v>157</v>
      </c>
      <c r="BZ37" s="2">
        <v>91</v>
      </c>
      <c r="CA37" s="2">
        <v>44</v>
      </c>
      <c r="CB37" s="2">
        <v>28</v>
      </c>
      <c r="CC37" s="2">
        <v>12</v>
      </c>
      <c r="CD37" s="2">
        <v>9</v>
      </c>
      <c r="CE37" s="2">
        <v>1</v>
      </c>
      <c r="CF37" s="2">
        <v>0</v>
      </c>
      <c r="CG37" s="2">
        <v>1</v>
      </c>
      <c r="CH37" s="2">
        <v>0</v>
      </c>
      <c r="CI37">
        <v>96</v>
      </c>
      <c r="CJ37">
        <v>11</v>
      </c>
      <c r="CK37">
        <v>1</v>
      </c>
      <c r="CL37" s="3">
        <v>4033</v>
      </c>
      <c r="CM37" s="3">
        <v>43</v>
      </c>
      <c r="CN37" s="3">
        <v>50</v>
      </c>
      <c r="CO37" s="3">
        <v>54</v>
      </c>
      <c r="CP37" s="3">
        <v>37</v>
      </c>
      <c r="CQ37" s="3">
        <v>49</v>
      </c>
      <c r="CR37" s="3">
        <v>59</v>
      </c>
      <c r="CS37" s="3">
        <v>41</v>
      </c>
      <c r="CT37" s="3">
        <v>51</v>
      </c>
      <c r="CU37" s="3">
        <v>65</v>
      </c>
      <c r="CV37" s="3">
        <v>45</v>
      </c>
      <c r="CW37" s="3">
        <v>81</v>
      </c>
      <c r="CX37" s="3">
        <v>50</v>
      </c>
      <c r="CY37" s="3">
        <v>94</v>
      </c>
      <c r="CZ37" s="3">
        <v>78</v>
      </c>
      <c r="DA37" s="3">
        <v>93</v>
      </c>
      <c r="DB37" s="3">
        <v>95</v>
      </c>
      <c r="DC37" s="3">
        <v>58</v>
      </c>
      <c r="DD37" s="3">
        <v>91</v>
      </c>
      <c r="DE37" s="3">
        <v>77</v>
      </c>
      <c r="DF37" s="3">
        <v>86</v>
      </c>
      <c r="DG37" s="3">
        <v>79</v>
      </c>
      <c r="DH37" s="3">
        <v>76</v>
      </c>
      <c r="DI37" s="3">
        <v>87</v>
      </c>
      <c r="DJ37" s="3">
        <v>72</v>
      </c>
      <c r="DK37" s="3">
        <v>87</v>
      </c>
      <c r="DL37" s="3">
        <v>476</v>
      </c>
      <c r="DM37" s="3">
        <v>382</v>
      </c>
      <c r="DN37" s="3">
        <v>332</v>
      </c>
      <c r="DO37" s="3">
        <v>252</v>
      </c>
      <c r="DP37" s="3">
        <v>252</v>
      </c>
      <c r="DQ37" s="3">
        <v>208</v>
      </c>
      <c r="DR37" s="3">
        <v>185</v>
      </c>
      <c r="DS37" s="3">
        <v>88</v>
      </c>
      <c r="DT37" s="3">
        <v>54</v>
      </c>
      <c r="DU37" s="3">
        <v>49</v>
      </c>
      <c r="DV37" s="3">
        <v>22</v>
      </c>
      <c r="DW37" s="3">
        <v>21</v>
      </c>
      <c r="DX37" s="3">
        <v>9</v>
      </c>
      <c r="DY37" s="3">
        <v>4</v>
      </c>
      <c r="DZ37" s="3">
        <v>1</v>
      </c>
      <c r="EA37" s="3">
        <v>0</v>
      </c>
      <c r="EB37">
        <v>160</v>
      </c>
      <c r="EC37">
        <v>35</v>
      </c>
      <c r="ED37">
        <v>5</v>
      </c>
      <c r="EE37">
        <v>395</v>
      </c>
      <c r="EF37">
        <v>2502</v>
      </c>
      <c r="EG37">
        <v>393</v>
      </c>
    </row>
    <row r="38" spans="1:137" x14ac:dyDescent="0.2">
      <c r="A38" t="s">
        <v>267</v>
      </c>
      <c r="B38" s="1">
        <v>4</v>
      </c>
      <c r="C38">
        <v>11155</v>
      </c>
      <c r="D38">
        <v>111</v>
      </c>
      <c r="E38">
        <v>126</v>
      </c>
      <c r="F38">
        <v>100</v>
      </c>
      <c r="G38">
        <v>107</v>
      </c>
      <c r="H38">
        <v>107</v>
      </c>
      <c r="I38">
        <v>117</v>
      </c>
      <c r="J38">
        <v>119</v>
      </c>
      <c r="K38">
        <v>102</v>
      </c>
      <c r="L38">
        <v>84</v>
      </c>
      <c r="M38">
        <v>150</v>
      </c>
      <c r="N38">
        <v>146</v>
      </c>
      <c r="O38">
        <v>129</v>
      </c>
      <c r="P38">
        <v>135</v>
      </c>
      <c r="Q38">
        <v>135</v>
      </c>
      <c r="R38">
        <v>145</v>
      </c>
      <c r="S38">
        <v>155</v>
      </c>
      <c r="T38">
        <v>168</v>
      </c>
      <c r="U38">
        <v>161</v>
      </c>
      <c r="V38">
        <v>209</v>
      </c>
      <c r="W38">
        <v>206</v>
      </c>
      <c r="X38">
        <v>225</v>
      </c>
      <c r="Y38">
        <v>252</v>
      </c>
      <c r="Z38">
        <v>246</v>
      </c>
      <c r="AA38">
        <v>218</v>
      </c>
      <c r="AB38">
        <v>273</v>
      </c>
      <c r="AC38">
        <v>1154</v>
      </c>
      <c r="AD38">
        <v>892</v>
      </c>
      <c r="AE38">
        <v>826</v>
      </c>
      <c r="AF38">
        <v>772</v>
      </c>
      <c r="AG38">
        <v>845</v>
      </c>
      <c r="AH38">
        <v>687</v>
      </c>
      <c r="AI38">
        <v>574</v>
      </c>
      <c r="AJ38">
        <v>462</v>
      </c>
      <c r="AK38">
        <v>301</v>
      </c>
      <c r="AL38">
        <v>266</v>
      </c>
      <c r="AM38">
        <v>204</v>
      </c>
      <c r="AN38">
        <v>129</v>
      </c>
      <c r="AO38">
        <v>74</v>
      </c>
      <c r="AP38">
        <v>30</v>
      </c>
      <c r="AQ38">
        <v>12</v>
      </c>
      <c r="AR38">
        <v>1</v>
      </c>
      <c r="AS38" s="2">
        <v>4888</v>
      </c>
      <c r="AT38" s="2">
        <v>58</v>
      </c>
      <c r="AU38" s="2">
        <v>63</v>
      </c>
      <c r="AV38" s="2">
        <v>46</v>
      </c>
      <c r="AW38" s="2">
        <v>63</v>
      </c>
      <c r="AX38" s="2">
        <v>58</v>
      </c>
      <c r="AY38" s="2">
        <v>59</v>
      </c>
      <c r="AZ38" s="2">
        <v>59</v>
      </c>
      <c r="BA38" s="2">
        <v>52</v>
      </c>
      <c r="BB38" s="2">
        <v>40</v>
      </c>
      <c r="BC38" s="2">
        <v>77</v>
      </c>
      <c r="BD38" s="2">
        <v>77</v>
      </c>
      <c r="BE38" s="2">
        <v>63</v>
      </c>
      <c r="BF38" s="2">
        <v>58</v>
      </c>
      <c r="BG38" s="2">
        <v>74</v>
      </c>
      <c r="BH38" s="2">
        <v>66</v>
      </c>
      <c r="BI38" s="2">
        <v>76</v>
      </c>
      <c r="BJ38" s="2">
        <v>82</v>
      </c>
      <c r="BK38" s="2">
        <v>73</v>
      </c>
      <c r="BL38" s="2">
        <v>101</v>
      </c>
      <c r="BM38" s="2">
        <v>89</v>
      </c>
      <c r="BN38" s="2">
        <v>109</v>
      </c>
      <c r="BO38" s="2">
        <v>100</v>
      </c>
      <c r="BP38" s="2">
        <v>105</v>
      </c>
      <c r="BQ38" s="2">
        <v>102</v>
      </c>
      <c r="BR38" s="2">
        <v>126</v>
      </c>
      <c r="BS38" s="2">
        <v>510</v>
      </c>
      <c r="BT38" s="2">
        <v>435</v>
      </c>
      <c r="BU38" s="2">
        <v>350</v>
      </c>
      <c r="BV38" s="2">
        <v>305</v>
      </c>
      <c r="BW38" s="2">
        <v>374</v>
      </c>
      <c r="BX38" s="2">
        <v>276</v>
      </c>
      <c r="BY38" s="2">
        <v>251</v>
      </c>
      <c r="BZ38" s="2">
        <v>160</v>
      </c>
      <c r="CA38" s="2">
        <v>119</v>
      </c>
      <c r="CB38" s="2">
        <v>102</v>
      </c>
      <c r="CC38" s="2">
        <v>65</v>
      </c>
      <c r="CD38" s="2">
        <v>37</v>
      </c>
      <c r="CE38" s="2">
        <v>17</v>
      </c>
      <c r="CF38" s="2">
        <v>7</v>
      </c>
      <c r="CG38" s="2">
        <v>3</v>
      </c>
      <c r="CH38" s="2">
        <v>0</v>
      </c>
      <c r="CI38">
        <v>350</v>
      </c>
      <c r="CJ38">
        <v>65</v>
      </c>
      <c r="CK38">
        <v>10</v>
      </c>
      <c r="CL38" s="3">
        <v>6267</v>
      </c>
      <c r="CM38" s="3">
        <v>53</v>
      </c>
      <c r="CN38" s="3">
        <v>62</v>
      </c>
      <c r="CO38" s="3">
        <v>54</v>
      </c>
      <c r="CP38" s="3">
        <v>44</v>
      </c>
      <c r="CQ38" s="3">
        <v>49</v>
      </c>
      <c r="CR38" s="3">
        <v>57</v>
      </c>
      <c r="CS38" s="3">
        <v>59</v>
      </c>
      <c r="CT38" s="3">
        <v>50</v>
      </c>
      <c r="CU38" s="3">
        <v>45</v>
      </c>
      <c r="CV38" s="3">
        <v>73</v>
      </c>
      <c r="CW38" s="3">
        <v>69</v>
      </c>
      <c r="CX38" s="3">
        <v>66</v>
      </c>
      <c r="CY38" s="3">
        <v>77</v>
      </c>
      <c r="CZ38" s="3">
        <v>61</v>
      </c>
      <c r="DA38" s="3">
        <v>79</v>
      </c>
      <c r="DB38" s="3">
        <v>79</v>
      </c>
      <c r="DC38" s="3">
        <v>85</v>
      </c>
      <c r="DD38" s="3">
        <v>88</v>
      </c>
      <c r="DE38" s="3">
        <v>108</v>
      </c>
      <c r="DF38" s="3">
        <v>117</v>
      </c>
      <c r="DG38" s="3">
        <v>116</v>
      </c>
      <c r="DH38" s="3">
        <v>152</v>
      </c>
      <c r="DI38" s="3">
        <v>140</v>
      </c>
      <c r="DJ38" s="3">
        <v>116</v>
      </c>
      <c r="DK38" s="3">
        <v>147</v>
      </c>
      <c r="DL38" s="3">
        <v>644</v>
      </c>
      <c r="DM38" s="3">
        <v>457</v>
      </c>
      <c r="DN38" s="3">
        <v>477</v>
      </c>
      <c r="DO38" s="3">
        <v>467</v>
      </c>
      <c r="DP38" s="3">
        <v>471</v>
      </c>
      <c r="DQ38" s="3">
        <v>411</v>
      </c>
      <c r="DR38" s="3">
        <v>324</v>
      </c>
      <c r="DS38" s="3">
        <v>302</v>
      </c>
      <c r="DT38" s="3">
        <v>182</v>
      </c>
      <c r="DU38" s="3">
        <v>164</v>
      </c>
      <c r="DV38" s="3">
        <v>139</v>
      </c>
      <c r="DW38" s="3">
        <v>92</v>
      </c>
      <c r="DX38" s="3">
        <v>57</v>
      </c>
      <c r="DY38" s="3">
        <v>23</v>
      </c>
      <c r="DZ38" s="3">
        <v>9</v>
      </c>
      <c r="EA38" s="3">
        <v>1</v>
      </c>
      <c r="EB38">
        <v>668</v>
      </c>
      <c r="EC38">
        <v>182</v>
      </c>
      <c r="ED38">
        <v>33</v>
      </c>
      <c r="EE38">
        <v>352</v>
      </c>
      <c r="EF38">
        <v>3664</v>
      </c>
      <c r="EG38">
        <v>735</v>
      </c>
    </row>
    <row r="39" spans="1:137" x14ac:dyDescent="0.2">
      <c r="A39" t="s">
        <v>268</v>
      </c>
      <c r="B39" s="1">
        <v>2</v>
      </c>
      <c r="C39">
        <v>3507</v>
      </c>
      <c r="D39">
        <v>47</v>
      </c>
      <c r="E39">
        <v>52</v>
      </c>
      <c r="F39">
        <v>40</v>
      </c>
      <c r="G39">
        <v>52</v>
      </c>
      <c r="H39">
        <v>39</v>
      </c>
      <c r="I39">
        <v>50</v>
      </c>
      <c r="J39">
        <v>41</v>
      </c>
      <c r="K39">
        <v>27</v>
      </c>
      <c r="L39">
        <v>46</v>
      </c>
      <c r="M39">
        <v>41</v>
      </c>
      <c r="N39">
        <v>56</v>
      </c>
      <c r="O39">
        <v>45</v>
      </c>
      <c r="P39">
        <v>53</v>
      </c>
      <c r="Q39">
        <v>44</v>
      </c>
      <c r="R39">
        <v>46</v>
      </c>
      <c r="S39">
        <v>69</v>
      </c>
      <c r="T39">
        <v>46</v>
      </c>
      <c r="U39">
        <v>50</v>
      </c>
      <c r="V39">
        <v>58</v>
      </c>
      <c r="W39">
        <v>52</v>
      </c>
      <c r="X39">
        <v>66</v>
      </c>
      <c r="Y39">
        <v>62</v>
      </c>
      <c r="Z39">
        <v>56</v>
      </c>
      <c r="AA39">
        <v>72</v>
      </c>
      <c r="AB39">
        <v>80</v>
      </c>
      <c r="AC39">
        <v>335</v>
      </c>
      <c r="AD39">
        <v>305</v>
      </c>
      <c r="AE39">
        <v>302</v>
      </c>
      <c r="AF39">
        <v>257</v>
      </c>
      <c r="AG39">
        <v>267</v>
      </c>
      <c r="AH39">
        <v>231</v>
      </c>
      <c r="AI39">
        <v>172</v>
      </c>
      <c r="AJ39">
        <v>148</v>
      </c>
      <c r="AK39">
        <v>76</v>
      </c>
      <c r="AL39">
        <v>57</v>
      </c>
      <c r="AM39">
        <v>34</v>
      </c>
      <c r="AN39">
        <v>16</v>
      </c>
      <c r="AO39">
        <v>18</v>
      </c>
      <c r="AP39">
        <v>2</v>
      </c>
      <c r="AQ39">
        <v>0</v>
      </c>
      <c r="AR39">
        <v>0</v>
      </c>
      <c r="AS39" s="2">
        <v>1624</v>
      </c>
      <c r="AT39" s="2">
        <v>24</v>
      </c>
      <c r="AU39" s="2">
        <v>29</v>
      </c>
      <c r="AV39" s="2">
        <v>24</v>
      </c>
      <c r="AW39" s="2">
        <v>22</v>
      </c>
      <c r="AX39" s="2">
        <v>20</v>
      </c>
      <c r="AY39" s="2">
        <v>27</v>
      </c>
      <c r="AZ39" s="2">
        <v>18</v>
      </c>
      <c r="BA39" s="2">
        <v>12</v>
      </c>
      <c r="BB39" s="2">
        <v>25</v>
      </c>
      <c r="BC39" s="2">
        <v>19</v>
      </c>
      <c r="BD39" s="2">
        <v>28</v>
      </c>
      <c r="BE39" s="2">
        <v>24</v>
      </c>
      <c r="BF39" s="2">
        <v>30</v>
      </c>
      <c r="BG39" s="2">
        <v>20</v>
      </c>
      <c r="BH39" s="2">
        <v>22</v>
      </c>
      <c r="BI39" s="2">
        <v>42</v>
      </c>
      <c r="BJ39" s="2">
        <v>23</v>
      </c>
      <c r="BK39" s="2">
        <v>28</v>
      </c>
      <c r="BL39" s="2">
        <v>27</v>
      </c>
      <c r="BM39" s="2">
        <v>26</v>
      </c>
      <c r="BN39" s="2">
        <v>31</v>
      </c>
      <c r="BO39" s="2">
        <v>29</v>
      </c>
      <c r="BP39" s="2">
        <v>23</v>
      </c>
      <c r="BQ39" s="2">
        <v>33</v>
      </c>
      <c r="BR39" s="2">
        <v>32</v>
      </c>
      <c r="BS39" s="2">
        <v>147</v>
      </c>
      <c r="BT39" s="2">
        <v>120</v>
      </c>
      <c r="BU39" s="2">
        <v>114</v>
      </c>
      <c r="BV39" s="2">
        <v>118</v>
      </c>
      <c r="BW39" s="2">
        <v>120</v>
      </c>
      <c r="BX39" s="2">
        <v>107</v>
      </c>
      <c r="BY39" s="2">
        <v>82</v>
      </c>
      <c r="BZ39" s="2">
        <v>82</v>
      </c>
      <c r="CA39" s="2">
        <v>42</v>
      </c>
      <c r="CB39" s="2">
        <v>25</v>
      </c>
      <c r="CC39" s="2">
        <v>18</v>
      </c>
      <c r="CD39" s="2">
        <v>5</v>
      </c>
      <c r="CE39" s="2">
        <v>6</v>
      </c>
      <c r="CF39" s="2">
        <v>1</v>
      </c>
      <c r="CG39" s="2">
        <v>0</v>
      </c>
      <c r="CH39" s="2">
        <v>0</v>
      </c>
      <c r="CI39">
        <v>97</v>
      </c>
      <c r="CJ39">
        <v>12</v>
      </c>
      <c r="CK39">
        <v>1</v>
      </c>
      <c r="CL39" s="3">
        <v>1883</v>
      </c>
      <c r="CM39" s="3">
        <v>23</v>
      </c>
      <c r="CN39" s="3">
        <v>23</v>
      </c>
      <c r="CO39" s="3">
        <v>16</v>
      </c>
      <c r="CP39" s="3">
        <v>30</v>
      </c>
      <c r="CQ39" s="3">
        <v>19</v>
      </c>
      <c r="CR39" s="3">
        <v>23</v>
      </c>
      <c r="CS39" s="3">
        <v>23</v>
      </c>
      <c r="CT39" s="3">
        <v>15</v>
      </c>
      <c r="CU39" s="3">
        <v>21</v>
      </c>
      <c r="CV39" s="3">
        <v>22</v>
      </c>
      <c r="CW39" s="3">
        <v>28</v>
      </c>
      <c r="CX39" s="3">
        <v>21</v>
      </c>
      <c r="CY39" s="3">
        <v>23</v>
      </c>
      <c r="CZ39" s="3">
        <v>24</v>
      </c>
      <c r="DA39" s="3">
        <v>24</v>
      </c>
      <c r="DB39" s="3">
        <v>27</v>
      </c>
      <c r="DC39" s="3">
        <v>23</v>
      </c>
      <c r="DD39" s="3">
        <v>22</v>
      </c>
      <c r="DE39" s="3">
        <v>31</v>
      </c>
      <c r="DF39" s="3">
        <v>26</v>
      </c>
      <c r="DG39" s="3">
        <v>34</v>
      </c>
      <c r="DH39" s="3">
        <v>33</v>
      </c>
      <c r="DI39" s="3">
        <v>33</v>
      </c>
      <c r="DJ39" s="3">
        <v>39</v>
      </c>
      <c r="DK39" s="3">
        <v>48</v>
      </c>
      <c r="DL39" s="3">
        <v>188</v>
      </c>
      <c r="DM39" s="3">
        <v>185</v>
      </c>
      <c r="DN39" s="3">
        <v>187</v>
      </c>
      <c r="DO39" s="3">
        <v>139</v>
      </c>
      <c r="DP39" s="3">
        <v>148</v>
      </c>
      <c r="DQ39" s="3">
        <v>124</v>
      </c>
      <c r="DR39" s="3">
        <v>90</v>
      </c>
      <c r="DS39" s="3">
        <v>66</v>
      </c>
      <c r="DT39" s="3">
        <v>34</v>
      </c>
      <c r="DU39" s="3">
        <v>32</v>
      </c>
      <c r="DV39" s="3">
        <v>17</v>
      </c>
      <c r="DW39" s="3">
        <v>10</v>
      </c>
      <c r="DX39" s="3">
        <v>11</v>
      </c>
      <c r="DY39" s="3">
        <v>1</v>
      </c>
      <c r="DZ39" s="3">
        <v>0</v>
      </c>
      <c r="EA39" s="3">
        <v>0</v>
      </c>
      <c r="EB39">
        <v>106</v>
      </c>
      <c r="EC39">
        <v>23</v>
      </c>
      <c r="ED39">
        <v>1</v>
      </c>
      <c r="EE39">
        <v>120</v>
      </c>
      <c r="EF39">
        <v>1165</v>
      </c>
      <c r="EG39">
        <v>213</v>
      </c>
    </row>
    <row r="40" spans="1:137" x14ac:dyDescent="0.2">
      <c r="A40" t="s">
        <v>269</v>
      </c>
      <c r="B40" s="1">
        <v>4</v>
      </c>
      <c r="C40">
        <v>11440</v>
      </c>
      <c r="D40">
        <v>137</v>
      </c>
      <c r="E40">
        <v>131</v>
      </c>
      <c r="F40">
        <v>157</v>
      </c>
      <c r="G40">
        <v>130</v>
      </c>
      <c r="H40">
        <v>145</v>
      </c>
      <c r="I40">
        <v>139</v>
      </c>
      <c r="J40">
        <v>139</v>
      </c>
      <c r="K40">
        <v>153</v>
      </c>
      <c r="L40">
        <v>133</v>
      </c>
      <c r="M40">
        <v>150</v>
      </c>
      <c r="N40">
        <v>164</v>
      </c>
      <c r="O40">
        <v>165</v>
      </c>
      <c r="P40">
        <v>183</v>
      </c>
      <c r="Q40">
        <v>162</v>
      </c>
      <c r="R40">
        <v>178</v>
      </c>
      <c r="S40">
        <v>172</v>
      </c>
      <c r="T40">
        <v>174</v>
      </c>
      <c r="U40">
        <v>221</v>
      </c>
      <c r="V40">
        <v>217</v>
      </c>
      <c r="W40">
        <v>189</v>
      </c>
      <c r="X40">
        <v>200</v>
      </c>
      <c r="Y40">
        <v>231</v>
      </c>
      <c r="Z40">
        <v>236</v>
      </c>
      <c r="AA40">
        <v>232</v>
      </c>
      <c r="AB40">
        <v>243</v>
      </c>
      <c r="AC40">
        <v>1126</v>
      </c>
      <c r="AD40">
        <v>976</v>
      </c>
      <c r="AE40">
        <v>833</v>
      </c>
      <c r="AF40">
        <v>824</v>
      </c>
      <c r="AG40">
        <v>816</v>
      </c>
      <c r="AH40">
        <v>619</v>
      </c>
      <c r="AI40">
        <v>466</v>
      </c>
      <c r="AJ40">
        <v>420</v>
      </c>
      <c r="AK40">
        <v>304</v>
      </c>
      <c r="AL40">
        <v>255</v>
      </c>
      <c r="AM40">
        <v>196</v>
      </c>
      <c r="AN40">
        <v>116</v>
      </c>
      <c r="AO40">
        <v>68</v>
      </c>
      <c r="AP40">
        <v>30</v>
      </c>
      <c r="AQ40">
        <v>4</v>
      </c>
      <c r="AR40">
        <v>3</v>
      </c>
      <c r="AS40" s="2">
        <v>5244</v>
      </c>
      <c r="AT40" s="2">
        <v>65</v>
      </c>
      <c r="AU40" s="2">
        <v>59</v>
      </c>
      <c r="AV40" s="2">
        <v>72</v>
      </c>
      <c r="AW40" s="2">
        <v>62</v>
      </c>
      <c r="AX40" s="2">
        <v>83</v>
      </c>
      <c r="AY40" s="2">
        <v>74</v>
      </c>
      <c r="AZ40" s="2">
        <v>74</v>
      </c>
      <c r="BA40" s="2">
        <v>63</v>
      </c>
      <c r="BB40" s="2">
        <v>68</v>
      </c>
      <c r="BC40" s="2">
        <v>77</v>
      </c>
      <c r="BD40" s="2">
        <v>87</v>
      </c>
      <c r="BE40" s="2">
        <v>79</v>
      </c>
      <c r="BF40" s="2">
        <v>94</v>
      </c>
      <c r="BG40" s="2">
        <v>86</v>
      </c>
      <c r="BH40" s="2">
        <v>78</v>
      </c>
      <c r="BI40" s="2">
        <v>83</v>
      </c>
      <c r="BJ40" s="2">
        <v>81</v>
      </c>
      <c r="BK40" s="2">
        <v>105</v>
      </c>
      <c r="BL40" s="2">
        <v>101</v>
      </c>
      <c r="BM40" s="2">
        <v>92</v>
      </c>
      <c r="BN40" s="2">
        <v>95</v>
      </c>
      <c r="BO40" s="2">
        <v>115</v>
      </c>
      <c r="BP40" s="2">
        <v>108</v>
      </c>
      <c r="BQ40" s="2">
        <v>113</v>
      </c>
      <c r="BR40" s="2">
        <v>113</v>
      </c>
      <c r="BS40" s="2">
        <v>540</v>
      </c>
      <c r="BT40" s="2">
        <v>473</v>
      </c>
      <c r="BU40" s="2">
        <v>399</v>
      </c>
      <c r="BV40" s="2">
        <v>388</v>
      </c>
      <c r="BW40" s="2">
        <v>374</v>
      </c>
      <c r="BX40" s="2">
        <v>253</v>
      </c>
      <c r="BY40" s="2">
        <v>194</v>
      </c>
      <c r="BZ40" s="2">
        <v>158</v>
      </c>
      <c r="CA40" s="2">
        <v>114</v>
      </c>
      <c r="CB40" s="2">
        <v>92</v>
      </c>
      <c r="CC40" s="2">
        <v>66</v>
      </c>
      <c r="CD40" s="2">
        <v>36</v>
      </c>
      <c r="CE40" s="2">
        <v>23</v>
      </c>
      <c r="CF40" s="2">
        <v>6</v>
      </c>
      <c r="CG40" s="2">
        <v>0</v>
      </c>
      <c r="CH40" s="2">
        <v>0</v>
      </c>
      <c r="CI40">
        <v>337</v>
      </c>
      <c r="CJ40">
        <v>66</v>
      </c>
      <c r="CK40">
        <v>6</v>
      </c>
      <c r="CL40" s="3">
        <v>6196</v>
      </c>
      <c r="CM40" s="3">
        <v>73</v>
      </c>
      <c r="CN40" s="3">
        <v>72</v>
      </c>
      <c r="CO40" s="3">
        <v>85</v>
      </c>
      <c r="CP40" s="3">
        <v>68</v>
      </c>
      <c r="CQ40" s="3">
        <v>61</v>
      </c>
      <c r="CR40" s="3">
        <v>66</v>
      </c>
      <c r="CS40" s="3">
        <v>66</v>
      </c>
      <c r="CT40" s="3">
        <v>89</v>
      </c>
      <c r="CU40" s="3">
        <v>66</v>
      </c>
      <c r="CV40" s="3">
        <v>73</v>
      </c>
      <c r="CW40" s="3">
        <v>77</v>
      </c>
      <c r="CX40" s="3">
        <v>86</v>
      </c>
      <c r="CY40" s="3">
        <v>89</v>
      </c>
      <c r="CZ40" s="3">
        <v>76</v>
      </c>
      <c r="DA40" s="3">
        <v>100</v>
      </c>
      <c r="DB40" s="3">
        <v>88</v>
      </c>
      <c r="DC40" s="3">
        <v>93</v>
      </c>
      <c r="DD40" s="3">
        <v>116</v>
      </c>
      <c r="DE40" s="3">
        <v>117</v>
      </c>
      <c r="DF40" s="3">
        <v>98</v>
      </c>
      <c r="DG40" s="3">
        <v>105</v>
      </c>
      <c r="DH40" s="3">
        <v>116</v>
      </c>
      <c r="DI40" s="3">
        <v>128</v>
      </c>
      <c r="DJ40" s="3">
        <v>119</v>
      </c>
      <c r="DK40" s="3">
        <v>130</v>
      </c>
      <c r="DL40" s="3">
        <v>586</v>
      </c>
      <c r="DM40" s="3">
        <v>503</v>
      </c>
      <c r="DN40" s="3">
        <v>435</v>
      </c>
      <c r="DO40" s="3">
        <v>436</v>
      </c>
      <c r="DP40" s="3">
        <v>442</v>
      </c>
      <c r="DQ40" s="3">
        <v>366</v>
      </c>
      <c r="DR40" s="3">
        <v>273</v>
      </c>
      <c r="DS40" s="3">
        <v>262</v>
      </c>
      <c r="DT40" s="3">
        <v>189</v>
      </c>
      <c r="DU40" s="3">
        <v>163</v>
      </c>
      <c r="DV40" s="3">
        <v>130</v>
      </c>
      <c r="DW40" s="3">
        <v>79</v>
      </c>
      <c r="DX40" s="3">
        <v>45</v>
      </c>
      <c r="DY40" s="3">
        <v>24</v>
      </c>
      <c r="DZ40" s="3">
        <v>4</v>
      </c>
      <c r="EA40" s="3">
        <v>3</v>
      </c>
      <c r="EB40">
        <v>638</v>
      </c>
      <c r="EC40">
        <v>155</v>
      </c>
      <c r="ED40">
        <v>31</v>
      </c>
      <c r="EE40">
        <v>429</v>
      </c>
      <c r="EF40">
        <v>3510</v>
      </c>
      <c r="EG40">
        <v>639</v>
      </c>
    </row>
    <row r="41" spans="1:137" x14ac:dyDescent="0.2">
      <c r="A41" t="s">
        <v>270</v>
      </c>
      <c r="B41" s="1">
        <v>4</v>
      </c>
      <c r="C41">
        <v>5866</v>
      </c>
      <c r="D41">
        <v>89</v>
      </c>
      <c r="E41">
        <v>97</v>
      </c>
      <c r="F41">
        <v>83</v>
      </c>
      <c r="G41">
        <v>99</v>
      </c>
      <c r="H41">
        <v>86</v>
      </c>
      <c r="I41">
        <v>111</v>
      </c>
      <c r="J41">
        <v>108</v>
      </c>
      <c r="K41">
        <v>91</v>
      </c>
      <c r="L41">
        <v>80</v>
      </c>
      <c r="M41">
        <v>100</v>
      </c>
      <c r="N41">
        <v>107</v>
      </c>
      <c r="O41">
        <v>113</v>
      </c>
      <c r="P41">
        <v>96</v>
      </c>
      <c r="Q41">
        <v>95</v>
      </c>
      <c r="R41">
        <v>106</v>
      </c>
      <c r="S41">
        <v>98</v>
      </c>
      <c r="T41">
        <v>106</v>
      </c>
      <c r="U41">
        <v>113</v>
      </c>
      <c r="V41">
        <v>101</v>
      </c>
      <c r="W41">
        <v>93</v>
      </c>
      <c r="X41">
        <v>104</v>
      </c>
      <c r="Y41">
        <v>116</v>
      </c>
      <c r="Z41">
        <v>122</v>
      </c>
      <c r="AA41">
        <v>127</v>
      </c>
      <c r="AB41">
        <v>151</v>
      </c>
      <c r="AC41">
        <v>721</v>
      </c>
      <c r="AD41">
        <v>655</v>
      </c>
      <c r="AE41">
        <v>483</v>
      </c>
      <c r="AF41">
        <v>452</v>
      </c>
      <c r="AG41">
        <v>333</v>
      </c>
      <c r="AH41">
        <v>234</v>
      </c>
      <c r="AI41">
        <v>153</v>
      </c>
      <c r="AJ41">
        <v>87</v>
      </c>
      <c r="AK41">
        <v>58</v>
      </c>
      <c r="AL41">
        <v>40</v>
      </c>
      <c r="AM41">
        <v>22</v>
      </c>
      <c r="AN41">
        <v>17</v>
      </c>
      <c r="AO41">
        <v>12</v>
      </c>
      <c r="AP41">
        <v>6</v>
      </c>
      <c r="AQ41">
        <v>1</v>
      </c>
      <c r="AR41">
        <v>0</v>
      </c>
      <c r="AS41" s="2">
        <v>2929</v>
      </c>
      <c r="AT41" s="2">
        <v>46</v>
      </c>
      <c r="AU41" s="2">
        <v>53</v>
      </c>
      <c r="AV41" s="2">
        <v>50</v>
      </c>
      <c r="AW41" s="2">
        <v>54</v>
      </c>
      <c r="AX41" s="2">
        <v>47</v>
      </c>
      <c r="AY41" s="2">
        <v>59</v>
      </c>
      <c r="AZ41" s="2">
        <v>51</v>
      </c>
      <c r="BA41" s="2">
        <v>43</v>
      </c>
      <c r="BB41" s="2">
        <v>41</v>
      </c>
      <c r="BC41" s="2">
        <v>48</v>
      </c>
      <c r="BD41" s="2">
        <v>50</v>
      </c>
      <c r="BE41" s="2">
        <v>56</v>
      </c>
      <c r="BF41" s="2">
        <v>43</v>
      </c>
      <c r="BG41" s="2">
        <v>45</v>
      </c>
      <c r="BH41" s="2">
        <v>53</v>
      </c>
      <c r="BI41" s="2">
        <v>53</v>
      </c>
      <c r="BJ41" s="2">
        <v>53</v>
      </c>
      <c r="BK41" s="2">
        <v>61</v>
      </c>
      <c r="BL41" s="2">
        <v>42</v>
      </c>
      <c r="BM41" s="2">
        <v>42</v>
      </c>
      <c r="BN41" s="2">
        <v>42</v>
      </c>
      <c r="BO41" s="2">
        <v>50</v>
      </c>
      <c r="BP41" s="2">
        <v>58</v>
      </c>
      <c r="BQ41" s="2">
        <v>65</v>
      </c>
      <c r="BR41" s="2">
        <v>66</v>
      </c>
      <c r="BS41" s="2">
        <v>391</v>
      </c>
      <c r="BT41" s="2">
        <v>354</v>
      </c>
      <c r="BU41" s="2">
        <v>232</v>
      </c>
      <c r="BV41" s="2">
        <v>242</v>
      </c>
      <c r="BW41" s="2">
        <v>157</v>
      </c>
      <c r="BX41" s="2">
        <v>111</v>
      </c>
      <c r="BY41" s="2">
        <v>79</v>
      </c>
      <c r="BZ41" s="2">
        <v>35</v>
      </c>
      <c r="CA41" s="2">
        <v>23</v>
      </c>
      <c r="CB41" s="2">
        <v>15</v>
      </c>
      <c r="CC41" s="2">
        <v>10</v>
      </c>
      <c r="CD41" s="2">
        <v>6</v>
      </c>
      <c r="CE41" s="2">
        <v>2</v>
      </c>
      <c r="CF41" s="2">
        <v>2</v>
      </c>
      <c r="CG41" s="2">
        <v>0</v>
      </c>
      <c r="CH41" s="2">
        <v>0</v>
      </c>
      <c r="CI41">
        <v>58</v>
      </c>
      <c r="CJ41">
        <v>10</v>
      </c>
      <c r="CK41">
        <v>2</v>
      </c>
      <c r="CL41" s="3">
        <v>2937</v>
      </c>
      <c r="CM41" s="3">
        <v>44</v>
      </c>
      <c r="CN41" s="3">
        <v>44</v>
      </c>
      <c r="CO41" s="3">
        <v>33</v>
      </c>
      <c r="CP41" s="3">
        <v>45</v>
      </c>
      <c r="CQ41" s="3">
        <v>40</v>
      </c>
      <c r="CR41" s="3">
        <v>52</v>
      </c>
      <c r="CS41" s="3">
        <v>57</v>
      </c>
      <c r="CT41" s="3">
        <v>48</v>
      </c>
      <c r="CU41" s="3">
        <v>40</v>
      </c>
      <c r="CV41" s="3">
        <v>52</v>
      </c>
      <c r="CW41" s="3">
        <v>57</v>
      </c>
      <c r="CX41" s="3">
        <v>57</v>
      </c>
      <c r="CY41" s="3">
        <v>53</v>
      </c>
      <c r="CZ41" s="3">
        <v>50</v>
      </c>
      <c r="DA41" s="3">
        <v>53</v>
      </c>
      <c r="DB41" s="3">
        <v>45</v>
      </c>
      <c r="DC41" s="3">
        <v>53</v>
      </c>
      <c r="DD41" s="3">
        <v>52</v>
      </c>
      <c r="DE41" s="3">
        <v>59</v>
      </c>
      <c r="DF41" s="3">
        <v>51</v>
      </c>
      <c r="DG41" s="3">
        <v>62</v>
      </c>
      <c r="DH41" s="3">
        <v>66</v>
      </c>
      <c r="DI41" s="3">
        <v>63</v>
      </c>
      <c r="DJ41" s="3">
        <v>62</v>
      </c>
      <c r="DK41" s="3">
        <v>85</v>
      </c>
      <c r="DL41" s="3">
        <v>330</v>
      </c>
      <c r="DM41" s="3">
        <v>301</v>
      </c>
      <c r="DN41" s="3">
        <v>251</v>
      </c>
      <c r="DO41" s="3">
        <v>209</v>
      </c>
      <c r="DP41" s="3">
        <v>176</v>
      </c>
      <c r="DQ41" s="3">
        <v>123</v>
      </c>
      <c r="DR41" s="3">
        <v>74</v>
      </c>
      <c r="DS41" s="3">
        <v>52</v>
      </c>
      <c r="DT41" s="3">
        <v>35</v>
      </c>
      <c r="DU41" s="3">
        <v>25</v>
      </c>
      <c r="DV41" s="3">
        <v>11</v>
      </c>
      <c r="DW41" s="3">
        <v>10</v>
      </c>
      <c r="DX41" s="3">
        <v>10</v>
      </c>
      <c r="DY41" s="3">
        <v>4</v>
      </c>
      <c r="DZ41" s="3">
        <v>1</v>
      </c>
      <c r="EA41" s="3">
        <v>0</v>
      </c>
      <c r="EB41">
        <v>98</v>
      </c>
      <c r="EC41">
        <v>26</v>
      </c>
      <c r="ED41">
        <v>5</v>
      </c>
      <c r="EE41">
        <v>271</v>
      </c>
      <c r="EF41">
        <v>1866</v>
      </c>
      <c r="EG41">
        <v>197</v>
      </c>
    </row>
    <row r="42" spans="1:137" x14ac:dyDescent="0.2">
      <c r="A42" t="s">
        <v>271</v>
      </c>
      <c r="B42" s="1">
        <v>6</v>
      </c>
      <c r="C42">
        <v>12604</v>
      </c>
      <c r="D42">
        <v>160</v>
      </c>
      <c r="E42">
        <v>138</v>
      </c>
      <c r="F42">
        <v>172</v>
      </c>
      <c r="G42">
        <v>151</v>
      </c>
      <c r="H42">
        <v>180</v>
      </c>
      <c r="I42">
        <v>168</v>
      </c>
      <c r="J42">
        <v>205</v>
      </c>
      <c r="K42">
        <v>178</v>
      </c>
      <c r="L42">
        <v>178</v>
      </c>
      <c r="M42">
        <v>187</v>
      </c>
      <c r="N42">
        <v>216</v>
      </c>
      <c r="O42">
        <v>216</v>
      </c>
      <c r="P42">
        <v>218</v>
      </c>
      <c r="Q42">
        <v>242</v>
      </c>
      <c r="R42">
        <v>250</v>
      </c>
      <c r="S42">
        <v>286</v>
      </c>
      <c r="T42">
        <v>228</v>
      </c>
      <c r="U42">
        <v>222</v>
      </c>
      <c r="V42">
        <v>271</v>
      </c>
      <c r="W42">
        <v>221</v>
      </c>
      <c r="X42">
        <v>249</v>
      </c>
      <c r="Y42">
        <v>262</v>
      </c>
      <c r="Z42">
        <v>295</v>
      </c>
      <c r="AA42">
        <v>270</v>
      </c>
      <c r="AB42">
        <v>288</v>
      </c>
      <c r="AC42">
        <v>1251</v>
      </c>
      <c r="AD42">
        <v>1005</v>
      </c>
      <c r="AE42">
        <v>904</v>
      </c>
      <c r="AF42">
        <v>919</v>
      </c>
      <c r="AG42">
        <v>793</v>
      </c>
      <c r="AH42">
        <v>625</v>
      </c>
      <c r="AI42">
        <v>470</v>
      </c>
      <c r="AJ42">
        <v>395</v>
      </c>
      <c r="AK42">
        <v>242</v>
      </c>
      <c r="AL42">
        <v>203</v>
      </c>
      <c r="AM42">
        <v>170</v>
      </c>
      <c r="AN42">
        <v>102</v>
      </c>
      <c r="AO42">
        <v>42</v>
      </c>
      <c r="AP42">
        <v>17</v>
      </c>
      <c r="AQ42">
        <v>8</v>
      </c>
      <c r="AR42">
        <v>6</v>
      </c>
      <c r="AS42" s="2">
        <v>5981</v>
      </c>
      <c r="AT42" s="2">
        <v>71</v>
      </c>
      <c r="AU42" s="2">
        <v>63</v>
      </c>
      <c r="AV42" s="2">
        <v>91</v>
      </c>
      <c r="AW42" s="2">
        <v>81</v>
      </c>
      <c r="AX42" s="2">
        <v>88</v>
      </c>
      <c r="AY42" s="2">
        <v>91</v>
      </c>
      <c r="AZ42" s="2">
        <v>100</v>
      </c>
      <c r="BA42" s="2">
        <v>88</v>
      </c>
      <c r="BB42" s="2">
        <v>91</v>
      </c>
      <c r="BC42" s="2">
        <v>101</v>
      </c>
      <c r="BD42" s="2">
        <v>93</v>
      </c>
      <c r="BE42" s="2">
        <v>103</v>
      </c>
      <c r="BF42" s="2">
        <v>102</v>
      </c>
      <c r="BG42" s="2">
        <v>109</v>
      </c>
      <c r="BH42" s="2">
        <v>120</v>
      </c>
      <c r="BI42" s="2">
        <v>143</v>
      </c>
      <c r="BJ42" s="2">
        <v>121</v>
      </c>
      <c r="BK42" s="2">
        <v>113</v>
      </c>
      <c r="BL42" s="2">
        <v>128</v>
      </c>
      <c r="BM42" s="2">
        <v>97</v>
      </c>
      <c r="BN42" s="2">
        <v>142</v>
      </c>
      <c r="BO42" s="2">
        <v>139</v>
      </c>
      <c r="BP42" s="2">
        <v>156</v>
      </c>
      <c r="BQ42" s="2">
        <v>136</v>
      </c>
      <c r="BR42" s="2">
        <v>155</v>
      </c>
      <c r="BS42" s="2">
        <v>606</v>
      </c>
      <c r="BT42" s="2">
        <v>481</v>
      </c>
      <c r="BU42" s="2">
        <v>426</v>
      </c>
      <c r="BV42" s="2">
        <v>429</v>
      </c>
      <c r="BW42" s="2">
        <v>353</v>
      </c>
      <c r="BX42" s="2">
        <v>282</v>
      </c>
      <c r="BY42" s="2">
        <v>194</v>
      </c>
      <c r="BZ42" s="2">
        <v>186</v>
      </c>
      <c r="CA42" s="2">
        <v>103</v>
      </c>
      <c r="CB42" s="2">
        <v>79</v>
      </c>
      <c r="CC42" s="2">
        <v>59</v>
      </c>
      <c r="CD42" s="2">
        <v>37</v>
      </c>
      <c r="CE42" s="2">
        <v>17</v>
      </c>
      <c r="CF42" s="2">
        <v>3</v>
      </c>
      <c r="CG42" s="2">
        <v>3</v>
      </c>
      <c r="CH42" s="2">
        <v>2</v>
      </c>
      <c r="CI42">
        <v>304</v>
      </c>
      <c r="CJ42">
        <v>62</v>
      </c>
      <c r="CK42">
        <v>8</v>
      </c>
      <c r="CL42" s="3">
        <v>6623</v>
      </c>
      <c r="CM42" s="3">
        <v>90</v>
      </c>
      <c r="CN42" s="3">
        <v>75</v>
      </c>
      <c r="CO42" s="3">
        <v>81</v>
      </c>
      <c r="CP42" s="3">
        <v>70</v>
      </c>
      <c r="CQ42" s="3">
        <v>92</v>
      </c>
      <c r="CR42" s="3">
        <v>77</v>
      </c>
      <c r="CS42" s="3">
        <v>105</v>
      </c>
      <c r="CT42" s="3">
        <v>90</v>
      </c>
      <c r="CU42" s="3">
        <v>87</v>
      </c>
      <c r="CV42" s="3">
        <v>86</v>
      </c>
      <c r="CW42" s="3">
        <v>124</v>
      </c>
      <c r="CX42" s="3">
        <v>113</v>
      </c>
      <c r="CY42" s="3">
        <v>116</v>
      </c>
      <c r="CZ42" s="3">
        <v>133</v>
      </c>
      <c r="DA42" s="3">
        <v>130</v>
      </c>
      <c r="DB42" s="3">
        <v>144</v>
      </c>
      <c r="DC42" s="3">
        <v>107</v>
      </c>
      <c r="DD42" s="3">
        <v>108</v>
      </c>
      <c r="DE42" s="3">
        <v>143</v>
      </c>
      <c r="DF42" s="3">
        <v>124</v>
      </c>
      <c r="DG42" s="3">
        <v>107</v>
      </c>
      <c r="DH42" s="3">
        <v>123</v>
      </c>
      <c r="DI42" s="3">
        <v>138</v>
      </c>
      <c r="DJ42" s="3">
        <v>133</v>
      </c>
      <c r="DK42" s="3">
        <v>133</v>
      </c>
      <c r="DL42" s="3">
        <v>645</v>
      </c>
      <c r="DM42" s="3">
        <v>525</v>
      </c>
      <c r="DN42" s="3">
        <v>479</v>
      </c>
      <c r="DO42" s="3">
        <v>490</v>
      </c>
      <c r="DP42" s="3">
        <v>440</v>
      </c>
      <c r="DQ42" s="3">
        <v>343</v>
      </c>
      <c r="DR42" s="3">
        <v>277</v>
      </c>
      <c r="DS42" s="3">
        <v>209</v>
      </c>
      <c r="DT42" s="3">
        <v>139</v>
      </c>
      <c r="DU42" s="3">
        <v>124</v>
      </c>
      <c r="DV42" s="3">
        <v>110</v>
      </c>
      <c r="DW42" s="3">
        <v>65</v>
      </c>
      <c r="DX42" s="3">
        <v>25</v>
      </c>
      <c r="DY42" s="3">
        <v>14</v>
      </c>
      <c r="DZ42" s="3">
        <v>5</v>
      </c>
      <c r="EA42" s="3">
        <v>4</v>
      </c>
      <c r="EB42">
        <v>486</v>
      </c>
      <c r="EC42">
        <v>112</v>
      </c>
      <c r="ED42">
        <v>23</v>
      </c>
      <c r="EE42">
        <v>616</v>
      </c>
      <c r="EF42">
        <v>3839</v>
      </c>
      <c r="EG42">
        <v>620</v>
      </c>
    </row>
    <row r="43" spans="1:137" x14ac:dyDescent="0.2">
      <c r="A43" t="s">
        <v>272</v>
      </c>
      <c r="B43" s="1">
        <v>3</v>
      </c>
      <c r="C43">
        <v>13682</v>
      </c>
      <c r="D43">
        <v>206</v>
      </c>
      <c r="E43">
        <v>205</v>
      </c>
      <c r="F43">
        <v>197</v>
      </c>
      <c r="G43">
        <v>193</v>
      </c>
      <c r="H43">
        <v>177</v>
      </c>
      <c r="I43">
        <v>186</v>
      </c>
      <c r="J43">
        <v>195</v>
      </c>
      <c r="K43">
        <v>196</v>
      </c>
      <c r="L43">
        <v>197</v>
      </c>
      <c r="M43">
        <v>196</v>
      </c>
      <c r="N43">
        <v>219</v>
      </c>
      <c r="O43">
        <v>237</v>
      </c>
      <c r="P43">
        <v>222</v>
      </c>
      <c r="Q43">
        <v>259</v>
      </c>
      <c r="R43">
        <v>231</v>
      </c>
      <c r="S43">
        <v>233</v>
      </c>
      <c r="T43">
        <v>234</v>
      </c>
      <c r="U43">
        <v>271</v>
      </c>
      <c r="V43">
        <v>253</v>
      </c>
      <c r="W43">
        <v>203</v>
      </c>
      <c r="X43">
        <v>247</v>
      </c>
      <c r="Y43">
        <v>271</v>
      </c>
      <c r="Z43">
        <v>287</v>
      </c>
      <c r="AA43">
        <v>281</v>
      </c>
      <c r="AB43">
        <v>318</v>
      </c>
      <c r="AC43">
        <v>1307</v>
      </c>
      <c r="AD43">
        <v>1209</v>
      </c>
      <c r="AE43">
        <v>1044</v>
      </c>
      <c r="AF43">
        <v>981</v>
      </c>
      <c r="AG43">
        <v>887</v>
      </c>
      <c r="AH43">
        <v>668</v>
      </c>
      <c r="AI43">
        <v>546</v>
      </c>
      <c r="AJ43">
        <v>427</v>
      </c>
      <c r="AK43">
        <v>276</v>
      </c>
      <c r="AL43">
        <v>255</v>
      </c>
      <c r="AM43">
        <v>151</v>
      </c>
      <c r="AN43">
        <v>133</v>
      </c>
      <c r="AO43">
        <v>53</v>
      </c>
      <c r="AP43">
        <v>18</v>
      </c>
      <c r="AQ43">
        <v>11</v>
      </c>
      <c r="AR43">
        <v>4</v>
      </c>
      <c r="AS43" s="2">
        <v>6358</v>
      </c>
      <c r="AT43" s="2">
        <v>97</v>
      </c>
      <c r="AU43" s="2">
        <v>119</v>
      </c>
      <c r="AV43" s="2">
        <v>96</v>
      </c>
      <c r="AW43" s="2">
        <v>100</v>
      </c>
      <c r="AX43" s="2">
        <v>96</v>
      </c>
      <c r="AY43" s="2">
        <v>91</v>
      </c>
      <c r="AZ43" s="2">
        <v>91</v>
      </c>
      <c r="BA43" s="2">
        <v>86</v>
      </c>
      <c r="BB43" s="2">
        <v>105</v>
      </c>
      <c r="BC43" s="2">
        <v>92</v>
      </c>
      <c r="BD43" s="2">
        <v>112</v>
      </c>
      <c r="BE43" s="2">
        <v>112</v>
      </c>
      <c r="BF43" s="2">
        <v>103</v>
      </c>
      <c r="BG43" s="2">
        <v>141</v>
      </c>
      <c r="BH43" s="2">
        <v>102</v>
      </c>
      <c r="BI43" s="2">
        <v>121</v>
      </c>
      <c r="BJ43" s="2">
        <v>99</v>
      </c>
      <c r="BK43" s="2">
        <v>130</v>
      </c>
      <c r="BL43" s="2">
        <v>124</v>
      </c>
      <c r="BM43" s="2">
        <v>98</v>
      </c>
      <c r="BN43" s="2">
        <v>122</v>
      </c>
      <c r="BO43" s="2">
        <v>127</v>
      </c>
      <c r="BP43" s="2">
        <v>145</v>
      </c>
      <c r="BQ43" s="2">
        <v>130</v>
      </c>
      <c r="BR43" s="2">
        <v>142</v>
      </c>
      <c r="BS43" s="2">
        <v>640</v>
      </c>
      <c r="BT43" s="2">
        <v>543</v>
      </c>
      <c r="BU43" s="2">
        <v>493</v>
      </c>
      <c r="BV43" s="2">
        <v>454</v>
      </c>
      <c r="BW43" s="2">
        <v>410</v>
      </c>
      <c r="BX43" s="2">
        <v>281</v>
      </c>
      <c r="BY43" s="2">
        <v>246</v>
      </c>
      <c r="BZ43" s="2">
        <v>179</v>
      </c>
      <c r="CA43" s="2">
        <v>105</v>
      </c>
      <c r="CB43" s="2">
        <v>93</v>
      </c>
      <c r="CC43" s="2">
        <v>55</v>
      </c>
      <c r="CD43" s="2">
        <v>48</v>
      </c>
      <c r="CE43" s="2">
        <v>19</v>
      </c>
      <c r="CF43" s="2">
        <v>7</v>
      </c>
      <c r="CG43" s="2">
        <v>4</v>
      </c>
      <c r="CH43" s="2">
        <v>3</v>
      </c>
      <c r="CI43">
        <v>334</v>
      </c>
      <c r="CJ43">
        <v>81</v>
      </c>
      <c r="CK43">
        <v>15</v>
      </c>
      <c r="CL43" s="3">
        <v>7324</v>
      </c>
      <c r="CM43" s="3">
        <v>109</v>
      </c>
      <c r="CN43" s="3">
        <v>86</v>
      </c>
      <c r="CO43" s="3">
        <v>101</v>
      </c>
      <c r="CP43" s="3">
        <v>93</v>
      </c>
      <c r="CQ43" s="3">
        <v>81</v>
      </c>
      <c r="CR43" s="3">
        <v>96</v>
      </c>
      <c r="CS43" s="3">
        <v>104</v>
      </c>
      <c r="CT43" s="3">
        <v>109</v>
      </c>
      <c r="CU43" s="3">
        <v>92</v>
      </c>
      <c r="CV43" s="3">
        <v>104</v>
      </c>
      <c r="CW43" s="3">
        <v>106</v>
      </c>
      <c r="CX43" s="3">
        <v>125</v>
      </c>
      <c r="CY43" s="3">
        <v>119</v>
      </c>
      <c r="CZ43" s="3">
        <v>119</v>
      </c>
      <c r="DA43" s="3">
        <v>129</v>
      </c>
      <c r="DB43" s="3">
        <v>112</v>
      </c>
      <c r="DC43" s="3">
        <v>135</v>
      </c>
      <c r="DD43" s="3">
        <v>140</v>
      </c>
      <c r="DE43" s="3">
        <v>129</v>
      </c>
      <c r="DF43" s="3">
        <v>105</v>
      </c>
      <c r="DG43" s="3">
        <v>125</v>
      </c>
      <c r="DH43" s="3">
        <v>144</v>
      </c>
      <c r="DI43" s="3">
        <v>143</v>
      </c>
      <c r="DJ43" s="3">
        <v>151</v>
      </c>
      <c r="DK43" s="3">
        <v>177</v>
      </c>
      <c r="DL43" s="3">
        <v>667</v>
      </c>
      <c r="DM43" s="3">
        <v>666</v>
      </c>
      <c r="DN43" s="3">
        <v>550</v>
      </c>
      <c r="DO43" s="3">
        <v>528</v>
      </c>
      <c r="DP43" s="3">
        <v>477</v>
      </c>
      <c r="DQ43" s="3">
        <v>387</v>
      </c>
      <c r="DR43" s="3">
        <v>301</v>
      </c>
      <c r="DS43" s="3">
        <v>248</v>
      </c>
      <c r="DT43" s="3">
        <v>171</v>
      </c>
      <c r="DU43" s="3">
        <v>162</v>
      </c>
      <c r="DV43" s="3">
        <v>96</v>
      </c>
      <c r="DW43" s="3">
        <v>85</v>
      </c>
      <c r="DX43" s="3">
        <v>34</v>
      </c>
      <c r="DY43" s="3">
        <v>10</v>
      </c>
      <c r="DZ43" s="3">
        <v>7</v>
      </c>
      <c r="EA43" s="3">
        <v>1</v>
      </c>
      <c r="EB43">
        <v>567</v>
      </c>
      <c r="EC43">
        <v>138</v>
      </c>
      <c r="ED43">
        <v>19</v>
      </c>
      <c r="EE43">
        <v>597</v>
      </c>
      <c r="EF43">
        <v>4249</v>
      </c>
      <c r="EG43">
        <v>688</v>
      </c>
    </row>
    <row r="44" spans="1:137" x14ac:dyDescent="0.2">
      <c r="A44" t="s">
        <v>273</v>
      </c>
      <c r="B44" s="1">
        <v>6</v>
      </c>
      <c r="C44">
        <v>23112</v>
      </c>
      <c r="D44">
        <v>249</v>
      </c>
      <c r="E44">
        <v>228</v>
      </c>
      <c r="F44">
        <v>237</v>
      </c>
      <c r="G44">
        <v>278</v>
      </c>
      <c r="H44">
        <v>247</v>
      </c>
      <c r="I44">
        <v>273</v>
      </c>
      <c r="J44">
        <v>301</v>
      </c>
      <c r="K44">
        <v>285</v>
      </c>
      <c r="L44">
        <v>291</v>
      </c>
      <c r="M44">
        <v>310</v>
      </c>
      <c r="N44">
        <v>416</v>
      </c>
      <c r="O44">
        <v>392</v>
      </c>
      <c r="P44">
        <v>401</v>
      </c>
      <c r="Q44">
        <v>408</v>
      </c>
      <c r="R44">
        <v>427</v>
      </c>
      <c r="S44">
        <v>411</v>
      </c>
      <c r="T44">
        <v>457</v>
      </c>
      <c r="U44">
        <v>416</v>
      </c>
      <c r="V44">
        <v>426</v>
      </c>
      <c r="W44">
        <v>415</v>
      </c>
      <c r="X44">
        <v>541</v>
      </c>
      <c r="Y44">
        <v>490</v>
      </c>
      <c r="Z44">
        <v>510</v>
      </c>
      <c r="AA44">
        <v>576</v>
      </c>
      <c r="AB44">
        <v>547</v>
      </c>
      <c r="AC44">
        <v>2841</v>
      </c>
      <c r="AD44">
        <v>2260</v>
      </c>
      <c r="AE44">
        <v>1758</v>
      </c>
      <c r="AF44">
        <v>1585</v>
      </c>
      <c r="AG44">
        <v>1503</v>
      </c>
      <c r="AH44">
        <v>1057</v>
      </c>
      <c r="AI44">
        <v>870</v>
      </c>
      <c r="AJ44">
        <v>616</v>
      </c>
      <c r="AK44">
        <v>394</v>
      </c>
      <c r="AL44">
        <v>293</v>
      </c>
      <c r="AM44">
        <v>176</v>
      </c>
      <c r="AN44">
        <v>137</v>
      </c>
      <c r="AO44">
        <v>67</v>
      </c>
      <c r="AP44">
        <v>18</v>
      </c>
      <c r="AQ44">
        <v>4</v>
      </c>
      <c r="AR44">
        <v>1</v>
      </c>
      <c r="AS44" s="2">
        <v>11016</v>
      </c>
      <c r="AT44" s="2">
        <v>131</v>
      </c>
      <c r="AU44" s="2">
        <v>121</v>
      </c>
      <c r="AV44" s="2">
        <v>126</v>
      </c>
      <c r="AW44" s="2">
        <v>118</v>
      </c>
      <c r="AX44" s="2">
        <v>130</v>
      </c>
      <c r="AY44" s="2">
        <v>135</v>
      </c>
      <c r="AZ44" s="2">
        <v>153</v>
      </c>
      <c r="BA44" s="2">
        <v>149</v>
      </c>
      <c r="BB44" s="2">
        <v>161</v>
      </c>
      <c r="BC44" s="2">
        <v>153</v>
      </c>
      <c r="BD44" s="2">
        <v>213</v>
      </c>
      <c r="BE44" s="2">
        <v>189</v>
      </c>
      <c r="BF44" s="2">
        <v>211</v>
      </c>
      <c r="BG44" s="2">
        <v>190</v>
      </c>
      <c r="BH44" s="2">
        <v>202</v>
      </c>
      <c r="BI44" s="2">
        <v>208</v>
      </c>
      <c r="BJ44" s="2">
        <v>227</v>
      </c>
      <c r="BK44" s="2">
        <v>185</v>
      </c>
      <c r="BL44" s="2">
        <v>197</v>
      </c>
      <c r="BM44" s="2">
        <v>188</v>
      </c>
      <c r="BN44" s="2">
        <v>241</v>
      </c>
      <c r="BO44" s="2">
        <v>238</v>
      </c>
      <c r="BP44" s="2">
        <v>251</v>
      </c>
      <c r="BQ44" s="2">
        <v>261</v>
      </c>
      <c r="BR44" s="2">
        <v>254</v>
      </c>
      <c r="BS44" s="2">
        <v>1312</v>
      </c>
      <c r="BT44" s="2">
        <v>1087</v>
      </c>
      <c r="BU44" s="2">
        <v>835</v>
      </c>
      <c r="BV44" s="2">
        <v>761</v>
      </c>
      <c r="BW44" s="2">
        <v>703</v>
      </c>
      <c r="BX44" s="2">
        <v>539</v>
      </c>
      <c r="BY44" s="2">
        <v>389</v>
      </c>
      <c r="BZ44" s="2">
        <v>292</v>
      </c>
      <c r="CA44" s="2">
        <v>181</v>
      </c>
      <c r="CB44" s="2">
        <v>118</v>
      </c>
      <c r="CC44" s="2">
        <v>80</v>
      </c>
      <c r="CD44" s="2">
        <v>55</v>
      </c>
      <c r="CE44" s="2">
        <v>22</v>
      </c>
      <c r="CF44" s="2">
        <v>6</v>
      </c>
      <c r="CG44" s="2">
        <v>1</v>
      </c>
      <c r="CH44" s="2">
        <v>0</v>
      </c>
      <c r="CI44">
        <v>463</v>
      </c>
      <c r="CJ44">
        <v>84</v>
      </c>
      <c r="CK44">
        <v>7</v>
      </c>
      <c r="CL44" s="3">
        <v>12096</v>
      </c>
      <c r="CM44" s="3">
        <v>118</v>
      </c>
      <c r="CN44" s="3">
        <v>107</v>
      </c>
      <c r="CO44" s="3">
        <v>111</v>
      </c>
      <c r="CP44" s="3">
        <v>160</v>
      </c>
      <c r="CQ44" s="3">
        <v>117</v>
      </c>
      <c r="CR44" s="3">
        <v>137</v>
      </c>
      <c r="CS44" s="3">
        <v>148</v>
      </c>
      <c r="CT44" s="3">
        <v>136</v>
      </c>
      <c r="CU44" s="3">
        <v>130</v>
      </c>
      <c r="CV44" s="3">
        <v>157</v>
      </c>
      <c r="CW44" s="3">
        <v>203</v>
      </c>
      <c r="CX44" s="3">
        <v>203</v>
      </c>
      <c r="CY44" s="3">
        <v>189</v>
      </c>
      <c r="CZ44" s="3">
        <v>217</v>
      </c>
      <c r="DA44" s="3">
        <v>225</v>
      </c>
      <c r="DB44" s="3">
        <v>203</v>
      </c>
      <c r="DC44" s="3">
        <v>230</v>
      </c>
      <c r="DD44" s="3">
        <v>231</v>
      </c>
      <c r="DE44" s="3">
        <v>229</v>
      </c>
      <c r="DF44" s="3">
        <v>227</v>
      </c>
      <c r="DG44" s="3">
        <v>300</v>
      </c>
      <c r="DH44" s="3">
        <v>252</v>
      </c>
      <c r="DI44" s="3">
        <v>259</v>
      </c>
      <c r="DJ44" s="3">
        <v>315</v>
      </c>
      <c r="DK44" s="3">
        <v>293</v>
      </c>
      <c r="DL44" s="3">
        <v>1529</v>
      </c>
      <c r="DM44" s="3">
        <v>1173</v>
      </c>
      <c r="DN44" s="3">
        <v>923</v>
      </c>
      <c r="DO44" s="3">
        <v>824</v>
      </c>
      <c r="DP44" s="3">
        <v>799</v>
      </c>
      <c r="DQ44" s="3">
        <v>518</v>
      </c>
      <c r="DR44" s="3">
        <v>481</v>
      </c>
      <c r="DS44" s="3">
        <v>324</v>
      </c>
      <c r="DT44" s="3">
        <v>213</v>
      </c>
      <c r="DU44" s="3">
        <v>176</v>
      </c>
      <c r="DV44" s="3">
        <v>96</v>
      </c>
      <c r="DW44" s="3">
        <v>82</v>
      </c>
      <c r="DX44" s="3">
        <v>45</v>
      </c>
      <c r="DY44" s="3">
        <v>11</v>
      </c>
      <c r="DZ44" s="3">
        <v>3</v>
      </c>
      <c r="EA44" s="3">
        <v>1</v>
      </c>
      <c r="EB44">
        <v>627</v>
      </c>
      <c r="EC44">
        <v>143</v>
      </c>
      <c r="ED44">
        <v>16</v>
      </c>
      <c r="EE44">
        <v>1037</v>
      </c>
      <c r="EF44">
        <v>7787</v>
      </c>
      <c r="EG44">
        <v>999</v>
      </c>
    </row>
    <row r="45" spans="1:137" x14ac:dyDescent="0.2">
      <c r="A45" t="s">
        <v>274</v>
      </c>
      <c r="B45" s="1">
        <v>2</v>
      </c>
      <c r="C45">
        <v>16175</v>
      </c>
      <c r="D45">
        <v>198</v>
      </c>
      <c r="E45">
        <v>211</v>
      </c>
      <c r="F45">
        <v>207</v>
      </c>
      <c r="G45">
        <v>193</v>
      </c>
      <c r="H45">
        <v>179</v>
      </c>
      <c r="I45">
        <v>244</v>
      </c>
      <c r="J45">
        <v>231</v>
      </c>
      <c r="K45">
        <v>214</v>
      </c>
      <c r="L45">
        <v>212</v>
      </c>
      <c r="M45">
        <v>220</v>
      </c>
      <c r="N45">
        <v>244</v>
      </c>
      <c r="O45">
        <v>241</v>
      </c>
      <c r="P45">
        <v>276</v>
      </c>
      <c r="Q45">
        <v>265</v>
      </c>
      <c r="R45">
        <v>237</v>
      </c>
      <c r="S45">
        <v>263</v>
      </c>
      <c r="T45">
        <v>272</v>
      </c>
      <c r="U45">
        <v>261</v>
      </c>
      <c r="V45">
        <v>282</v>
      </c>
      <c r="W45">
        <v>277</v>
      </c>
      <c r="X45">
        <v>270</v>
      </c>
      <c r="Y45">
        <v>336</v>
      </c>
      <c r="Z45">
        <v>306</v>
      </c>
      <c r="AA45">
        <v>321</v>
      </c>
      <c r="AB45">
        <v>284</v>
      </c>
      <c r="AC45">
        <v>1652</v>
      </c>
      <c r="AD45">
        <v>1534</v>
      </c>
      <c r="AE45">
        <v>1317</v>
      </c>
      <c r="AF45">
        <v>1196</v>
      </c>
      <c r="AG45">
        <v>1096</v>
      </c>
      <c r="AH45">
        <v>817</v>
      </c>
      <c r="AI45">
        <v>666</v>
      </c>
      <c r="AJ45">
        <v>562</v>
      </c>
      <c r="AK45">
        <v>360</v>
      </c>
      <c r="AL45">
        <v>317</v>
      </c>
      <c r="AM45">
        <v>188</v>
      </c>
      <c r="AN45">
        <v>126</v>
      </c>
      <c r="AO45">
        <v>59</v>
      </c>
      <c r="AP45">
        <v>27</v>
      </c>
      <c r="AQ45">
        <v>12</v>
      </c>
      <c r="AR45">
        <v>2</v>
      </c>
      <c r="AS45" s="2">
        <v>7433</v>
      </c>
      <c r="AT45" s="2">
        <v>100</v>
      </c>
      <c r="AU45" s="2">
        <v>109</v>
      </c>
      <c r="AV45" s="2">
        <v>106</v>
      </c>
      <c r="AW45" s="2">
        <v>97</v>
      </c>
      <c r="AX45" s="2">
        <v>79</v>
      </c>
      <c r="AY45" s="2">
        <v>121</v>
      </c>
      <c r="AZ45" s="2">
        <v>97</v>
      </c>
      <c r="BA45" s="2">
        <v>108</v>
      </c>
      <c r="BB45" s="2">
        <v>100</v>
      </c>
      <c r="BC45" s="2">
        <v>108</v>
      </c>
      <c r="BD45" s="2">
        <v>136</v>
      </c>
      <c r="BE45" s="2">
        <v>136</v>
      </c>
      <c r="BF45" s="2">
        <v>138</v>
      </c>
      <c r="BG45" s="2">
        <v>122</v>
      </c>
      <c r="BH45" s="2">
        <v>120</v>
      </c>
      <c r="BI45" s="2">
        <v>134</v>
      </c>
      <c r="BJ45" s="2">
        <v>123</v>
      </c>
      <c r="BK45" s="2">
        <v>118</v>
      </c>
      <c r="BL45" s="2">
        <v>160</v>
      </c>
      <c r="BM45" s="2">
        <v>117</v>
      </c>
      <c r="BN45" s="2">
        <v>124</v>
      </c>
      <c r="BO45" s="2">
        <v>152</v>
      </c>
      <c r="BP45" s="2">
        <v>125</v>
      </c>
      <c r="BQ45" s="2">
        <v>169</v>
      </c>
      <c r="BR45" s="2">
        <v>129</v>
      </c>
      <c r="BS45" s="2">
        <v>731</v>
      </c>
      <c r="BT45" s="2">
        <v>695</v>
      </c>
      <c r="BU45" s="2">
        <v>582</v>
      </c>
      <c r="BV45" s="2">
        <v>548</v>
      </c>
      <c r="BW45" s="2">
        <v>503</v>
      </c>
      <c r="BX45" s="2">
        <v>367</v>
      </c>
      <c r="BY45" s="2">
        <v>276</v>
      </c>
      <c r="BZ45" s="2">
        <v>248</v>
      </c>
      <c r="CA45" s="2">
        <v>160</v>
      </c>
      <c r="CB45" s="2">
        <v>147</v>
      </c>
      <c r="CC45" s="2">
        <v>76</v>
      </c>
      <c r="CD45" s="2">
        <v>49</v>
      </c>
      <c r="CE45" s="2">
        <v>17</v>
      </c>
      <c r="CF45" s="2">
        <v>7</v>
      </c>
      <c r="CG45" s="2">
        <v>1</v>
      </c>
      <c r="CH45" s="2">
        <v>0</v>
      </c>
      <c r="CI45">
        <v>457</v>
      </c>
      <c r="CJ45">
        <v>74</v>
      </c>
      <c r="CK45">
        <v>8</v>
      </c>
      <c r="CL45" s="3">
        <v>8742</v>
      </c>
      <c r="CM45" s="3">
        <v>98</v>
      </c>
      <c r="CN45" s="3">
        <v>102</v>
      </c>
      <c r="CO45" s="3">
        <v>101</v>
      </c>
      <c r="CP45" s="3">
        <v>96</v>
      </c>
      <c r="CQ45" s="3">
        <v>100</v>
      </c>
      <c r="CR45" s="3">
        <v>123</v>
      </c>
      <c r="CS45" s="3">
        <v>134</v>
      </c>
      <c r="CT45" s="3">
        <v>106</v>
      </c>
      <c r="CU45" s="3">
        <v>112</v>
      </c>
      <c r="CV45" s="3">
        <v>111</v>
      </c>
      <c r="CW45" s="3">
        <v>107</v>
      </c>
      <c r="CX45" s="3">
        <v>105</v>
      </c>
      <c r="CY45" s="3">
        <v>137</v>
      </c>
      <c r="CZ45" s="3">
        <v>144</v>
      </c>
      <c r="DA45" s="3">
        <v>118</v>
      </c>
      <c r="DB45" s="3">
        <v>129</v>
      </c>
      <c r="DC45" s="3">
        <v>149</v>
      </c>
      <c r="DD45" s="3">
        <v>144</v>
      </c>
      <c r="DE45" s="3">
        <v>122</v>
      </c>
      <c r="DF45" s="3">
        <v>160</v>
      </c>
      <c r="DG45" s="3">
        <v>146</v>
      </c>
      <c r="DH45" s="3">
        <v>184</v>
      </c>
      <c r="DI45" s="3">
        <v>181</v>
      </c>
      <c r="DJ45" s="3">
        <v>152</v>
      </c>
      <c r="DK45" s="3">
        <v>155</v>
      </c>
      <c r="DL45" s="3">
        <v>921</v>
      </c>
      <c r="DM45" s="3">
        <v>839</v>
      </c>
      <c r="DN45" s="3">
        <v>736</v>
      </c>
      <c r="DO45" s="3">
        <v>647</v>
      </c>
      <c r="DP45" s="3">
        <v>593</v>
      </c>
      <c r="DQ45" s="3">
        <v>450</v>
      </c>
      <c r="DR45" s="3">
        <v>390</v>
      </c>
      <c r="DS45" s="3">
        <v>314</v>
      </c>
      <c r="DT45" s="3">
        <v>200</v>
      </c>
      <c r="DU45" s="3">
        <v>171</v>
      </c>
      <c r="DV45" s="3">
        <v>112</v>
      </c>
      <c r="DW45" s="3">
        <v>77</v>
      </c>
      <c r="DX45" s="3">
        <v>43</v>
      </c>
      <c r="DY45" s="3">
        <v>20</v>
      </c>
      <c r="DZ45" s="3">
        <v>11</v>
      </c>
      <c r="EA45" s="3">
        <v>2</v>
      </c>
      <c r="EB45">
        <v>636</v>
      </c>
      <c r="EC45">
        <v>153</v>
      </c>
      <c r="ED45">
        <v>33</v>
      </c>
      <c r="EE45">
        <v>611</v>
      </c>
      <c r="EF45">
        <v>5258</v>
      </c>
      <c r="EG45">
        <v>840</v>
      </c>
    </row>
    <row r="46" spans="1:137" x14ac:dyDescent="0.2">
      <c r="A46" t="s">
        <v>275</v>
      </c>
      <c r="B46" s="1">
        <v>2</v>
      </c>
      <c r="C46">
        <v>16269</v>
      </c>
      <c r="D46">
        <v>111</v>
      </c>
      <c r="E46">
        <v>118</v>
      </c>
      <c r="F46">
        <v>121</v>
      </c>
      <c r="G46">
        <v>110</v>
      </c>
      <c r="H46">
        <v>114</v>
      </c>
      <c r="I46">
        <v>128</v>
      </c>
      <c r="J46">
        <v>137</v>
      </c>
      <c r="K46">
        <v>120</v>
      </c>
      <c r="L46">
        <v>143</v>
      </c>
      <c r="M46">
        <v>144</v>
      </c>
      <c r="N46">
        <v>155</v>
      </c>
      <c r="O46">
        <v>142</v>
      </c>
      <c r="P46">
        <v>162</v>
      </c>
      <c r="Q46">
        <v>180</v>
      </c>
      <c r="R46">
        <v>201</v>
      </c>
      <c r="S46">
        <v>202</v>
      </c>
      <c r="T46">
        <v>236</v>
      </c>
      <c r="U46">
        <v>219</v>
      </c>
      <c r="V46">
        <v>258</v>
      </c>
      <c r="W46">
        <v>278</v>
      </c>
      <c r="X46">
        <v>326</v>
      </c>
      <c r="Y46">
        <v>322</v>
      </c>
      <c r="Z46">
        <v>331</v>
      </c>
      <c r="AA46">
        <v>347</v>
      </c>
      <c r="AB46">
        <v>391</v>
      </c>
      <c r="AC46">
        <v>1555</v>
      </c>
      <c r="AD46">
        <v>1224</v>
      </c>
      <c r="AE46">
        <v>1075</v>
      </c>
      <c r="AF46">
        <v>1097</v>
      </c>
      <c r="AG46">
        <v>1178</v>
      </c>
      <c r="AH46">
        <v>1188</v>
      </c>
      <c r="AI46">
        <v>1035</v>
      </c>
      <c r="AJ46">
        <v>856</v>
      </c>
      <c r="AK46">
        <v>601</v>
      </c>
      <c r="AL46">
        <v>540</v>
      </c>
      <c r="AM46">
        <v>402</v>
      </c>
      <c r="AN46">
        <v>279</v>
      </c>
      <c r="AO46">
        <v>158</v>
      </c>
      <c r="AP46">
        <v>63</v>
      </c>
      <c r="AQ46">
        <v>23</v>
      </c>
      <c r="AR46">
        <v>0</v>
      </c>
      <c r="AS46" s="2">
        <v>6893</v>
      </c>
      <c r="AT46" s="2">
        <v>53</v>
      </c>
      <c r="AU46" s="2">
        <v>60</v>
      </c>
      <c r="AV46" s="2">
        <v>56</v>
      </c>
      <c r="AW46" s="2">
        <v>54</v>
      </c>
      <c r="AX46" s="2">
        <v>66</v>
      </c>
      <c r="AY46" s="2">
        <v>67</v>
      </c>
      <c r="AZ46" s="2">
        <v>67</v>
      </c>
      <c r="BA46" s="2">
        <v>66</v>
      </c>
      <c r="BB46" s="2">
        <v>67</v>
      </c>
      <c r="BC46" s="2">
        <v>59</v>
      </c>
      <c r="BD46" s="2">
        <v>89</v>
      </c>
      <c r="BE46" s="2">
        <v>70</v>
      </c>
      <c r="BF46" s="2">
        <v>79</v>
      </c>
      <c r="BG46" s="2">
        <v>81</v>
      </c>
      <c r="BH46" s="2">
        <v>96</v>
      </c>
      <c r="BI46" s="2">
        <v>86</v>
      </c>
      <c r="BJ46" s="2">
        <v>125</v>
      </c>
      <c r="BK46" s="2">
        <v>109</v>
      </c>
      <c r="BL46" s="2">
        <v>125</v>
      </c>
      <c r="BM46" s="2">
        <v>117</v>
      </c>
      <c r="BN46" s="2">
        <v>132</v>
      </c>
      <c r="BO46" s="2">
        <v>136</v>
      </c>
      <c r="BP46" s="2">
        <v>153</v>
      </c>
      <c r="BQ46" s="2">
        <v>152</v>
      </c>
      <c r="BR46" s="2">
        <v>176</v>
      </c>
      <c r="BS46" s="2">
        <v>706</v>
      </c>
      <c r="BT46" s="2">
        <v>490</v>
      </c>
      <c r="BU46" s="2">
        <v>441</v>
      </c>
      <c r="BV46" s="2">
        <v>449</v>
      </c>
      <c r="BW46" s="2">
        <v>469</v>
      </c>
      <c r="BX46" s="2">
        <v>451</v>
      </c>
      <c r="BY46" s="2">
        <v>435</v>
      </c>
      <c r="BZ46" s="2">
        <v>345</v>
      </c>
      <c r="CA46" s="2">
        <v>260</v>
      </c>
      <c r="CB46" s="2">
        <v>204</v>
      </c>
      <c r="CC46" s="2">
        <v>134</v>
      </c>
      <c r="CD46" s="2">
        <v>102</v>
      </c>
      <c r="CE46" s="2">
        <v>45</v>
      </c>
      <c r="CF46" s="2">
        <v>19</v>
      </c>
      <c r="CG46" s="2">
        <v>3</v>
      </c>
      <c r="CH46" s="2">
        <v>0</v>
      </c>
      <c r="CI46">
        <v>767</v>
      </c>
      <c r="CJ46">
        <v>169</v>
      </c>
      <c r="CK46">
        <v>22</v>
      </c>
      <c r="CL46" s="3">
        <v>9376</v>
      </c>
      <c r="CM46" s="3">
        <v>58</v>
      </c>
      <c r="CN46" s="3">
        <v>57</v>
      </c>
      <c r="CO46" s="3">
        <v>65</v>
      </c>
      <c r="CP46" s="3">
        <v>56</v>
      </c>
      <c r="CQ46" s="3">
        <v>49</v>
      </c>
      <c r="CR46" s="3">
        <v>61</v>
      </c>
      <c r="CS46" s="3">
        <v>71</v>
      </c>
      <c r="CT46" s="3">
        <v>54</v>
      </c>
      <c r="CU46" s="3">
        <v>76</v>
      </c>
      <c r="CV46" s="3">
        <v>84</v>
      </c>
      <c r="CW46" s="3">
        <v>66</v>
      </c>
      <c r="CX46" s="3">
        <v>72</v>
      </c>
      <c r="CY46" s="3">
        <v>83</v>
      </c>
      <c r="CZ46" s="3">
        <v>99</v>
      </c>
      <c r="DA46" s="3">
        <v>105</v>
      </c>
      <c r="DB46" s="3">
        <v>116</v>
      </c>
      <c r="DC46" s="3">
        <v>111</v>
      </c>
      <c r="DD46" s="3">
        <v>109</v>
      </c>
      <c r="DE46" s="3">
        <v>133</v>
      </c>
      <c r="DF46" s="3">
        <v>161</v>
      </c>
      <c r="DG46" s="3">
        <v>194</v>
      </c>
      <c r="DH46" s="3">
        <v>185</v>
      </c>
      <c r="DI46" s="3">
        <v>178</v>
      </c>
      <c r="DJ46" s="3">
        <v>195</v>
      </c>
      <c r="DK46" s="3">
        <v>215</v>
      </c>
      <c r="DL46" s="3">
        <v>849</v>
      </c>
      <c r="DM46" s="3">
        <v>734</v>
      </c>
      <c r="DN46" s="3">
        <v>634</v>
      </c>
      <c r="DO46" s="3">
        <v>648</v>
      </c>
      <c r="DP46" s="3">
        <v>709</v>
      </c>
      <c r="DQ46" s="3">
        <v>738</v>
      </c>
      <c r="DR46" s="3">
        <v>600</v>
      </c>
      <c r="DS46" s="3">
        <v>511</v>
      </c>
      <c r="DT46" s="3">
        <v>341</v>
      </c>
      <c r="DU46" s="3">
        <v>336</v>
      </c>
      <c r="DV46" s="3">
        <v>267</v>
      </c>
      <c r="DW46" s="3">
        <v>177</v>
      </c>
      <c r="DX46" s="3">
        <v>113</v>
      </c>
      <c r="DY46" s="3">
        <v>45</v>
      </c>
      <c r="DZ46" s="3">
        <v>20</v>
      </c>
      <c r="EA46" s="3">
        <v>0</v>
      </c>
      <c r="EB46">
        <v>1300</v>
      </c>
      <c r="EC46">
        <v>355</v>
      </c>
      <c r="ED46">
        <v>65</v>
      </c>
      <c r="EE46">
        <v>425</v>
      </c>
      <c r="EF46">
        <v>5171</v>
      </c>
      <c r="EG46">
        <v>1338</v>
      </c>
    </row>
    <row r="47" spans="1:137" x14ac:dyDescent="0.2">
      <c r="A47" t="s">
        <v>276</v>
      </c>
      <c r="B47" s="1">
        <v>1</v>
      </c>
      <c r="C47">
        <v>12553</v>
      </c>
      <c r="D47">
        <v>136</v>
      </c>
      <c r="E47">
        <v>102</v>
      </c>
      <c r="F47">
        <v>140</v>
      </c>
      <c r="G47">
        <v>110</v>
      </c>
      <c r="H47">
        <v>138</v>
      </c>
      <c r="I47">
        <v>124</v>
      </c>
      <c r="J47">
        <v>149</v>
      </c>
      <c r="K47">
        <v>138</v>
      </c>
      <c r="L47">
        <v>134</v>
      </c>
      <c r="M47">
        <v>133</v>
      </c>
      <c r="N47">
        <v>165</v>
      </c>
      <c r="O47">
        <v>133</v>
      </c>
      <c r="P47">
        <v>172</v>
      </c>
      <c r="Q47">
        <v>152</v>
      </c>
      <c r="R47">
        <v>196</v>
      </c>
      <c r="S47">
        <v>203</v>
      </c>
      <c r="T47">
        <v>207</v>
      </c>
      <c r="U47">
        <v>199</v>
      </c>
      <c r="V47">
        <v>208</v>
      </c>
      <c r="W47">
        <v>225</v>
      </c>
      <c r="X47">
        <v>217</v>
      </c>
      <c r="Y47">
        <v>267</v>
      </c>
      <c r="Z47">
        <v>281</v>
      </c>
      <c r="AA47">
        <v>262</v>
      </c>
      <c r="AB47">
        <v>230</v>
      </c>
      <c r="AC47">
        <v>1246</v>
      </c>
      <c r="AD47">
        <v>993</v>
      </c>
      <c r="AE47">
        <v>800</v>
      </c>
      <c r="AF47">
        <v>887</v>
      </c>
      <c r="AG47">
        <v>894</v>
      </c>
      <c r="AH47">
        <v>830</v>
      </c>
      <c r="AI47">
        <v>627</v>
      </c>
      <c r="AJ47">
        <v>571</v>
      </c>
      <c r="AK47">
        <v>378</v>
      </c>
      <c r="AL47">
        <v>301</v>
      </c>
      <c r="AM47">
        <v>219</v>
      </c>
      <c r="AN47">
        <v>198</v>
      </c>
      <c r="AO47">
        <v>112</v>
      </c>
      <c r="AP47">
        <v>48</v>
      </c>
      <c r="AQ47">
        <v>21</v>
      </c>
      <c r="AR47">
        <v>5</v>
      </c>
      <c r="AS47" s="2">
        <v>5619</v>
      </c>
      <c r="AT47" s="2">
        <v>73</v>
      </c>
      <c r="AU47" s="2">
        <v>59</v>
      </c>
      <c r="AV47" s="2">
        <v>75</v>
      </c>
      <c r="AW47" s="2">
        <v>58</v>
      </c>
      <c r="AX47" s="2">
        <v>68</v>
      </c>
      <c r="AY47" s="2">
        <v>60</v>
      </c>
      <c r="AZ47" s="2">
        <v>72</v>
      </c>
      <c r="BA47" s="2">
        <v>70</v>
      </c>
      <c r="BB47" s="2">
        <v>72</v>
      </c>
      <c r="BC47" s="2">
        <v>67</v>
      </c>
      <c r="BD47" s="2">
        <v>79</v>
      </c>
      <c r="BE47" s="2">
        <v>71</v>
      </c>
      <c r="BF47" s="2">
        <v>91</v>
      </c>
      <c r="BG47" s="2">
        <v>77</v>
      </c>
      <c r="BH47" s="2">
        <v>105</v>
      </c>
      <c r="BI47" s="2">
        <v>96</v>
      </c>
      <c r="BJ47" s="2">
        <v>106</v>
      </c>
      <c r="BK47" s="2">
        <v>97</v>
      </c>
      <c r="BL47" s="2">
        <v>100</v>
      </c>
      <c r="BM47" s="2">
        <v>98</v>
      </c>
      <c r="BN47" s="2">
        <v>110</v>
      </c>
      <c r="BO47" s="2">
        <v>126</v>
      </c>
      <c r="BP47" s="2">
        <v>130</v>
      </c>
      <c r="BQ47" s="2">
        <v>127</v>
      </c>
      <c r="BR47" s="2">
        <v>124</v>
      </c>
      <c r="BS47" s="2">
        <v>618</v>
      </c>
      <c r="BT47" s="2">
        <v>437</v>
      </c>
      <c r="BU47" s="2">
        <v>349</v>
      </c>
      <c r="BV47" s="2">
        <v>359</v>
      </c>
      <c r="BW47" s="2">
        <v>401</v>
      </c>
      <c r="BX47" s="2">
        <v>345</v>
      </c>
      <c r="BY47" s="2">
        <v>253</v>
      </c>
      <c r="BZ47" s="2">
        <v>227</v>
      </c>
      <c r="CA47" s="2">
        <v>133</v>
      </c>
      <c r="CB47" s="2">
        <v>103</v>
      </c>
      <c r="CC47" s="2">
        <v>71</v>
      </c>
      <c r="CD47" s="2">
        <v>61</v>
      </c>
      <c r="CE47" s="2">
        <v>33</v>
      </c>
      <c r="CF47" s="2">
        <v>15</v>
      </c>
      <c r="CG47" s="2">
        <v>5</v>
      </c>
      <c r="CH47" s="2">
        <v>0</v>
      </c>
      <c r="CI47">
        <v>421</v>
      </c>
      <c r="CJ47">
        <v>114</v>
      </c>
      <c r="CK47">
        <v>20</v>
      </c>
      <c r="CL47" s="3">
        <v>6934</v>
      </c>
      <c r="CM47" s="3">
        <v>63</v>
      </c>
      <c r="CN47" s="3">
        <v>43</v>
      </c>
      <c r="CO47" s="3">
        <v>66</v>
      </c>
      <c r="CP47" s="3">
        <v>52</v>
      </c>
      <c r="CQ47" s="3">
        <v>71</v>
      </c>
      <c r="CR47" s="3">
        <v>63</v>
      </c>
      <c r="CS47" s="3">
        <v>77</v>
      </c>
      <c r="CT47" s="3">
        <v>69</v>
      </c>
      <c r="CU47" s="3">
        <v>62</v>
      </c>
      <c r="CV47" s="3">
        <v>67</v>
      </c>
      <c r="CW47" s="3">
        <v>86</v>
      </c>
      <c r="CX47" s="3">
        <v>62</v>
      </c>
      <c r="CY47" s="3">
        <v>81</v>
      </c>
      <c r="CZ47" s="3">
        <v>75</v>
      </c>
      <c r="DA47" s="3">
        <v>91</v>
      </c>
      <c r="DB47" s="3">
        <v>107</v>
      </c>
      <c r="DC47" s="3">
        <v>101</v>
      </c>
      <c r="DD47" s="3">
        <v>102</v>
      </c>
      <c r="DE47" s="3">
        <v>108</v>
      </c>
      <c r="DF47" s="3">
        <v>127</v>
      </c>
      <c r="DG47" s="3">
        <v>107</v>
      </c>
      <c r="DH47" s="3">
        <v>142</v>
      </c>
      <c r="DI47" s="3">
        <v>151</v>
      </c>
      <c r="DJ47" s="3">
        <v>135</v>
      </c>
      <c r="DK47" s="3">
        <v>106</v>
      </c>
      <c r="DL47" s="3">
        <v>628</v>
      </c>
      <c r="DM47" s="3">
        <v>556</v>
      </c>
      <c r="DN47" s="3">
        <v>452</v>
      </c>
      <c r="DO47" s="3">
        <v>528</v>
      </c>
      <c r="DP47" s="3">
        <v>493</v>
      </c>
      <c r="DQ47" s="3">
        <v>485</v>
      </c>
      <c r="DR47" s="3">
        <v>375</v>
      </c>
      <c r="DS47" s="3">
        <v>344</v>
      </c>
      <c r="DT47" s="3">
        <v>245</v>
      </c>
      <c r="DU47" s="3">
        <v>198</v>
      </c>
      <c r="DV47" s="3">
        <v>148</v>
      </c>
      <c r="DW47" s="3">
        <v>136</v>
      </c>
      <c r="DX47" s="3">
        <v>79</v>
      </c>
      <c r="DY47" s="3">
        <v>33</v>
      </c>
      <c r="DZ47" s="3">
        <v>16</v>
      </c>
      <c r="EA47" s="3">
        <v>5</v>
      </c>
      <c r="EB47">
        <v>860</v>
      </c>
      <c r="EC47">
        <v>270</v>
      </c>
      <c r="ED47">
        <v>54</v>
      </c>
      <c r="EE47">
        <v>395</v>
      </c>
      <c r="EF47">
        <v>3842</v>
      </c>
      <c r="EG47">
        <v>860</v>
      </c>
    </row>
    <row r="48" spans="1:137" x14ac:dyDescent="0.2">
      <c r="A48" t="s">
        <v>277</v>
      </c>
      <c r="B48" s="1">
        <v>4</v>
      </c>
      <c r="C48">
        <v>24256</v>
      </c>
      <c r="D48">
        <v>212</v>
      </c>
      <c r="E48">
        <v>191</v>
      </c>
      <c r="F48">
        <v>183</v>
      </c>
      <c r="G48">
        <v>174</v>
      </c>
      <c r="H48">
        <v>187</v>
      </c>
      <c r="I48">
        <v>176</v>
      </c>
      <c r="J48">
        <v>204</v>
      </c>
      <c r="K48">
        <v>187</v>
      </c>
      <c r="L48">
        <v>205</v>
      </c>
      <c r="M48">
        <v>202</v>
      </c>
      <c r="N48">
        <v>225</v>
      </c>
      <c r="O48">
        <v>199</v>
      </c>
      <c r="P48">
        <v>258</v>
      </c>
      <c r="Q48">
        <v>249</v>
      </c>
      <c r="R48">
        <v>267</v>
      </c>
      <c r="S48">
        <v>300</v>
      </c>
      <c r="T48">
        <v>354</v>
      </c>
      <c r="U48">
        <v>355</v>
      </c>
      <c r="V48">
        <v>470</v>
      </c>
      <c r="W48">
        <v>487</v>
      </c>
      <c r="X48">
        <v>517</v>
      </c>
      <c r="Y48">
        <v>483</v>
      </c>
      <c r="Z48">
        <v>582</v>
      </c>
      <c r="AA48">
        <v>584</v>
      </c>
      <c r="AB48">
        <v>609</v>
      </c>
      <c r="AC48">
        <v>2568</v>
      </c>
      <c r="AD48">
        <v>1714</v>
      </c>
      <c r="AE48">
        <v>1463</v>
      </c>
      <c r="AF48">
        <v>1586</v>
      </c>
      <c r="AG48">
        <v>1849</v>
      </c>
      <c r="AH48">
        <v>1838</v>
      </c>
      <c r="AI48">
        <v>1516</v>
      </c>
      <c r="AJ48">
        <v>1146</v>
      </c>
      <c r="AK48">
        <v>777</v>
      </c>
      <c r="AL48">
        <v>648</v>
      </c>
      <c r="AM48">
        <v>479</v>
      </c>
      <c r="AN48">
        <v>458</v>
      </c>
      <c r="AO48">
        <v>215</v>
      </c>
      <c r="AP48">
        <v>96</v>
      </c>
      <c r="AQ48">
        <v>36</v>
      </c>
      <c r="AR48">
        <v>6</v>
      </c>
      <c r="AS48" s="2">
        <v>10501</v>
      </c>
      <c r="AT48" s="2">
        <v>100</v>
      </c>
      <c r="AU48" s="2">
        <v>98</v>
      </c>
      <c r="AV48" s="2">
        <v>94</v>
      </c>
      <c r="AW48" s="2">
        <v>88</v>
      </c>
      <c r="AX48" s="2">
        <v>95</v>
      </c>
      <c r="AY48" s="2">
        <v>96</v>
      </c>
      <c r="AZ48" s="2">
        <v>103</v>
      </c>
      <c r="BA48" s="2">
        <v>85</v>
      </c>
      <c r="BB48" s="2">
        <v>128</v>
      </c>
      <c r="BC48" s="2">
        <v>97</v>
      </c>
      <c r="BD48" s="2">
        <v>114</v>
      </c>
      <c r="BE48" s="2">
        <v>110</v>
      </c>
      <c r="BF48" s="2">
        <v>123</v>
      </c>
      <c r="BG48" s="2">
        <v>126</v>
      </c>
      <c r="BH48" s="2">
        <v>136</v>
      </c>
      <c r="BI48" s="2">
        <v>140</v>
      </c>
      <c r="BJ48" s="2">
        <v>185</v>
      </c>
      <c r="BK48" s="2">
        <v>165</v>
      </c>
      <c r="BL48" s="2">
        <v>242</v>
      </c>
      <c r="BM48" s="2">
        <v>237</v>
      </c>
      <c r="BN48" s="2">
        <v>258</v>
      </c>
      <c r="BO48" s="2">
        <v>220</v>
      </c>
      <c r="BP48" s="2">
        <v>274</v>
      </c>
      <c r="BQ48" s="2">
        <v>272</v>
      </c>
      <c r="BR48" s="2">
        <v>268</v>
      </c>
      <c r="BS48" s="2">
        <v>1149</v>
      </c>
      <c r="BT48" s="2">
        <v>757</v>
      </c>
      <c r="BU48" s="2">
        <v>607</v>
      </c>
      <c r="BV48" s="2">
        <v>631</v>
      </c>
      <c r="BW48" s="2">
        <v>754</v>
      </c>
      <c r="BX48" s="2">
        <v>747</v>
      </c>
      <c r="BY48" s="2">
        <v>637</v>
      </c>
      <c r="BZ48" s="2">
        <v>455</v>
      </c>
      <c r="CA48" s="2">
        <v>286</v>
      </c>
      <c r="CB48" s="2">
        <v>231</v>
      </c>
      <c r="CC48" s="2">
        <v>154</v>
      </c>
      <c r="CD48" s="2">
        <v>143</v>
      </c>
      <c r="CE48" s="2">
        <v>60</v>
      </c>
      <c r="CF48" s="2">
        <v>22</v>
      </c>
      <c r="CG48" s="2">
        <v>12</v>
      </c>
      <c r="CH48" s="2">
        <v>1</v>
      </c>
      <c r="CI48">
        <v>910</v>
      </c>
      <c r="CJ48">
        <v>238</v>
      </c>
      <c r="CK48">
        <v>35</v>
      </c>
      <c r="CL48" s="3">
        <v>13755</v>
      </c>
      <c r="CM48" s="3">
        <v>112</v>
      </c>
      <c r="CN48" s="3">
        <v>94</v>
      </c>
      <c r="CO48" s="3">
        <v>89</v>
      </c>
      <c r="CP48" s="3">
        <v>85</v>
      </c>
      <c r="CQ48" s="3">
        <v>93</v>
      </c>
      <c r="CR48" s="3">
        <v>80</v>
      </c>
      <c r="CS48" s="3">
        <v>101</v>
      </c>
      <c r="CT48" s="3">
        <v>102</v>
      </c>
      <c r="CU48" s="3">
        <v>77</v>
      </c>
      <c r="CV48" s="3">
        <v>105</v>
      </c>
      <c r="CW48" s="3">
        <v>110</v>
      </c>
      <c r="CX48" s="3">
        <v>88</v>
      </c>
      <c r="CY48" s="3">
        <v>135</v>
      </c>
      <c r="CZ48" s="3">
        <v>123</v>
      </c>
      <c r="DA48" s="3">
        <v>131</v>
      </c>
      <c r="DB48" s="3">
        <v>159</v>
      </c>
      <c r="DC48" s="3">
        <v>169</v>
      </c>
      <c r="DD48" s="3">
        <v>189</v>
      </c>
      <c r="DE48" s="3">
        <v>228</v>
      </c>
      <c r="DF48" s="3">
        <v>250</v>
      </c>
      <c r="DG48" s="3">
        <v>259</v>
      </c>
      <c r="DH48" s="3">
        <v>263</v>
      </c>
      <c r="DI48" s="3">
        <v>308</v>
      </c>
      <c r="DJ48" s="3">
        <v>312</v>
      </c>
      <c r="DK48" s="3">
        <v>340</v>
      </c>
      <c r="DL48" s="3">
        <v>1419</v>
      </c>
      <c r="DM48" s="3">
        <v>957</v>
      </c>
      <c r="DN48" s="3">
        <v>856</v>
      </c>
      <c r="DO48" s="3">
        <v>955</v>
      </c>
      <c r="DP48" s="3">
        <v>1095</v>
      </c>
      <c r="DQ48" s="3">
        <v>1091</v>
      </c>
      <c r="DR48" s="3">
        <v>879</v>
      </c>
      <c r="DS48" s="3">
        <v>691</v>
      </c>
      <c r="DT48" s="3">
        <v>491</v>
      </c>
      <c r="DU48" s="3">
        <v>417</v>
      </c>
      <c r="DV48" s="3">
        <v>325</v>
      </c>
      <c r="DW48" s="3">
        <v>315</v>
      </c>
      <c r="DX48" s="3">
        <v>155</v>
      </c>
      <c r="DY48" s="3">
        <v>74</v>
      </c>
      <c r="DZ48" s="3">
        <v>24</v>
      </c>
      <c r="EA48" s="3">
        <v>5</v>
      </c>
      <c r="EB48">
        <v>1807</v>
      </c>
      <c r="EC48">
        <v>573</v>
      </c>
      <c r="ED48">
        <v>103</v>
      </c>
      <c r="EE48">
        <v>588</v>
      </c>
      <c r="EF48">
        <v>7761</v>
      </c>
      <c r="EG48">
        <v>1970</v>
      </c>
    </row>
    <row r="49" spans="1:137" x14ac:dyDescent="0.2">
      <c r="A49" t="s">
        <v>278</v>
      </c>
      <c r="B49" s="1">
        <v>1</v>
      </c>
      <c r="C49">
        <v>30070</v>
      </c>
      <c r="D49">
        <v>479</v>
      </c>
      <c r="E49">
        <v>462</v>
      </c>
      <c r="F49">
        <v>487</v>
      </c>
      <c r="G49">
        <v>483</v>
      </c>
      <c r="H49">
        <v>509</v>
      </c>
      <c r="I49">
        <v>521</v>
      </c>
      <c r="J49">
        <v>488</v>
      </c>
      <c r="K49">
        <v>473</v>
      </c>
      <c r="L49">
        <v>506</v>
      </c>
      <c r="M49">
        <v>496</v>
      </c>
      <c r="N49">
        <v>555</v>
      </c>
      <c r="O49">
        <v>588</v>
      </c>
      <c r="P49">
        <v>570</v>
      </c>
      <c r="Q49">
        <v>584</v>
      </c>
      <c r="R49">
        <v>613</v>
      </c>
      <c r="S49">
        <v>589</v>
      </c>
      <c r="T49">
        <v>555</v>
      </c>
      <c r="U49">
        <v>621</v>
      </c>
      <c r="V49">
        <v>611</v>
      </c>
      <c r="W49">
        <v>509</v>
      </c>
      <c r="X49">
        <v>539</v>
      </c>
      <c r="Y49">
        <v>610</v>
      </c>
      <c r="Z49">
        <v>658</v>
      </c>
      <c r="AA49">
        <v>582</v>
      </c>
      <c r="AB49">
        <v>616</v>
      </c>
      <c r="AC49">
        <v>2810</v>
      </c>
      <c r="AD49">
        <v>2536</v>
      </c>
      <c r="AE49">
        <v>2173</v>
      </c>
      <c r="AF49">
        <v>2218</v>
      </c>
      <c r="AG49">
        <v>1814</v>
      </c>
      <c r="AH49">
        <v>1312</v>
      </c>
      <c r="AI49">
        <v>1041</v>
      </c>
      <c r="AJ49">
        <v>799</v>
      </c>
      <c r="AK49">
        <v>575</v>
      </c>
      <c r="AL49">
        <v>471</v>
      </c>
      <c r="AM49">
        <v>294</v>
      </c>
      <c r="AN49">
        <v>189</v>
      </c>
      <c r="AO49">
        <v>87</v>
      </c>
      <c r="AP49">
        <v>36</v>
      </c>
      <c r="AQ49">
        <v>8</v>
      </c>
      <c r="AR49">
        <v>2</v>
      </c>
      <c r="AS49" s="2">
        <v>14233</v>
      </c>
      <c r="AT49" s="2">
        <v>265</v>
      </c>
      <c r="AU49" s="2">
        <v>227</v>
      </c>
      <c r="AV49" s="2">
        <v>256</v>
      </c>
      <c r="AW49" s="2">
        <v>241</v>
      </c>
      <c r="AX49" s="2">
        <v>231</v>
      </c>
      <c r="AY49" s="2">
        <v>254</v>
      </c>
      <c r="AZ49" s="2">
        <v>251</v>
      </c>
      <c r="BA49" s="2">
        <v>252</v>
      </c>
      <c r="BB49" s="2">
        <v>248</v>
      </c>
      <c r="BC49" s="2">
        <v>247</v>
      </c>
      <c r="BD49" s="2">
        <v>283</v>
      </c>
      <c r="BE49" s="2">
        <v>301</v>
      </c>
      <c r="BF49" s="2">
        <v>286</v>
      </c>
      <c r="BG49" s="2">
        <v>309</v>
      </c>
      <c r="BH49" s="2">
        <v>289</v>
      </c>
      <c r="BI49" s="2">
        <v>302</v>
      </c>
      <c r="BJ49" s="2">
        <v>279</v>
      </c>
      <c r="BK49" s="2">
        <v>297</v>
      </c>
      <c r="BL49" s="2">
        <v>307</v>
      </c>
      <c r="BM49" s="2">
        <v>244</v>
      </c>
      <c r="BN49" s="2">
        <v>259</v>
      </c>
      <c r="BO49" s="2">
        <v>310</v>
      </c>
      <c r="BP49" s="2">
        <v>310</v>
      </c>
      <c r="BQ49" s="2">
        <v>282</v>
      </c>
      <c r="BR49" s="2">
        <v>299</v>
      </c>
      <c r="BS49" s="2">
        <v>1365</v>
      </c>
      <c r="BT49" s="2">
        <v>1160</v>
      </c>
      <c r="BU49" s="2">
        <v>1023</v>
      </c>
      <c r="BV49" s="2">
        <v>1020</v>
      </c>
      <c r="BW49" s="2">
        <v>863</v>
      </c>
      <c r="BX49" s="2">
        <v>571</v>
      </c>
      <c r="BY49" s="2">
        <v>452</v>
      </c>
      <c r="BZ49" s="2">
        <v>339</v>
      </c>
      <c r="CA49" s="2">
        <v>222</v>
      </c>
      <c r="CB49" s="2">
        <v>163</v>
      </c>
      <c r="CC49" s="2">
        <v>117</v>
      </c>
      <c r="CD49" s="2">
        <v>66</v>
      </c>
      <c r="CE49" s="2">
        <v>35</v>
      </c>
      <c r="CF49" s="2">
        <v>8</v>
      </c>
      <c r="CG49" s="2">
        <v>1</v>
      </c>
      <c r="CH49" s="2">
        <v>0</v>
      </c>
      <c r="CI49">
        <v>612</v>
      </c>
      <c r="CJ49">
        <v>110</v>
      </c>
      <c r="CK49">
        <v>9</v>
      </c>
      <c r="CL49" s="3">
        <v>15837</v>
      </c>
      <c r="CM49" s="3">
        <v>213</v>
      </c>
      <c r="CN49" s="3">
        <v>235</v>
      </c>
      <c r="CO49" s="3">
        <v>231</v>
      </c>
      <c r="CP49" s="3">
        <v>241</v>
      </c>
      <c r="CQ49" s="3">
        <v>278</v>
      </c>
      <c r="CR49" s="3">
        <v>267</v>
      </c>
      <c r="CS49" s="3">
        <v>237</v>
      </c>
      <c r="CT49" s="3">
        <v>222</v>
      </c>
      <c r="CU49" s="3">
        <v>258</v>
      </c>
      <c r="CV49" s="3">
        <v>250</v>
      </c>
      <c r="CW49" s="3">
        <v>272</v>
      </c>
      <c r="CX49" s="3">
        <v>287</v>
      </c>
      <c r="CY49" s="3">
        <v>284</v>
      </c>
      <c r="CZ49" s="3">
        <v>275</v>
      </c>
      <c r="DA49" s="3">
        <v>324</v>
      </c>
      <c r="DB49" s="3">
        <v>287</v>
      </c>
      <c r="DC49" s="3">
        <v>276</v>
      </c>
      <c r="DD49" s="3">
        <v>325</v>
      </c>
      <c r="DE49" s="3">
        <v>304</v>
      </c>
      <c r="DF49" s="3">
        <v>265</v>
      </c>
      <c r="DG49" s="3">
        <v>280</v>
      </c>
      <c r="DH49" s="3">
        <v>300</v>
      </c>
      <c r="DI49" s="3">
        <v>348</v>
      </c>
      <c r="DJ49" s="3">
        <v>300</v>
      </c>
      <c r="DK49" s="3">
        <v>317</v>
      </c>
      <c r="DL49" s="3">
        <v>1444</v>
      </c>
      <c r="DM49" s="3">
        <v>1376</v>
      </c>
      <c r="DN49" s="3">
        <v>1150</v>
      </c>
      <c r="DO49" s="3">
        <v>1198</v>
      </c>
      <c r="DP49" s="3">
        <v>951</v>
      </c>
      <c r="DQ49" s="3">
        <v>741</v>
      </c>
      <c r="DR49" s="3">
        <v>589</v>
      </c>
      <c r="DS49" s="3">
        <v>460</v>
      </c>
      <c r="DT49" s="3">
        <v>354</v>
      </c>
      <c r="DU49" s="3">
        <v>308</v>
      </c>
      <c r="DV49" s="3">
        <v>178</v>
      </c>
      <c r="DW49" s="3">
        <v>124</v>
      </c>
      <c r="DX49" s="3">
        <v>52</v>
      </c>
      <c r="DY49" s="3">
        <v>28</v>
      </c>
      <c r="DZ49" s="3">
        <v>7</v>
      </c>
      <c r="EA49" s="3">
        <v>2</v>
      </c>
      <c r="EB49">
        <v>1053</v>
      </c>
      <c r="EC49">
        <v>213</v>
      </c>
      <c r="ED49">
        <v>37</v>
      </c>
      <c r="EE49">
        <v>1441</v>
      </c>
      <c r="EF49">
        <v>9120</v>
      </c>
      <c r="EG49">
        <v>1330</v>
      </c>
    </row>
    <row r="50" spans="1:137" x14ac:dyDescent="0.2">
      <c r="A50" t="s">
        <v>279</v>
      </c>
      <c r="B50" s="1">
        <v>5</v>
      </c>
      <c r="C50">
        <v>41974</v>
      </c>
      <c r="D50">
        <v>684</v>
      </c>
      <c r="E50">
        <v>729</v>
      </c>
      <c r="F50">
        <v>773</v>
      </c>
      <c r="G50">
        <v>709</v>
      </c>
      <c r="H50">
        <v>693</v>
      </c>
      <c r="I50">
        <v>752</v>
      </c>
      <c r="J50">
        <v>744</v>
      </c>
      <c r="K50">
        <v>773</v>
      </c>
      <c r="L50">
        <v>753</v>
      </c>
      <c r="M50">
        <v>788</v>
      </c>
      <c r="N50">
        <v>890</v>
      </c>
      <c r="O50">
        <v>856</v>
      </c>
      <c r="P50">
        <v>813</v>
      </c>
      <c r="Q50">
        <v>897</v>
      </c>
      <c r="R50">
        <v>905</v>
      </c>
      <c r="S50">
        <v>958</v>
      </c>
      <c r="T50">
        <v>926</v>
      </c>
      <c r="U50">
        <v>861</v>
      </c>
      <c r="V50">
        <v>934</v>
      </c>
      <c r="W50">
        <v>798</v>
      </c>
      <c r="X50">
        <v>931</v>
      </c>
      <c r="Y50">
        <v>978</v>
      </c>
      <c r="Z50">
        <v>928</v>
      </c>
      <c r="AA50">
        <v>927</v>
      </c>
      <c r="AB50">
        <v>989</v>
      </c>
      <c r="AC50">
        <v>4134</v>
      </c>
      <c r="AD50">
        <v>3489</v>
      </c>
      <c r="AE50">
        <v>2974</v>
      </c>
      <c r="AF50">
        <v>2763</v>
      </c>
      <c r="AG50">
        <v>2401</v>
      </c>
      <c r="AH50">
        <v>1661</v>
      </c>
      <c r="AI50">
        <v>1254</v>
      </c>
      <c r="AJ50">
        <v>897</v>
      </c>
      <c r="AK50">
        <v>553</v>
      </c>
      <c r="AL50">
        <v>364</v>
      </c>
      <c r="AM50">
        <v>214</v>
      </c>
      <c r="AN50">
        <v>159</v>
      </c>
      <c r="AO50">
        <v>78</v>
      </c>
      <c r="AP50">
        <v>30</v>
      </c>
      <c r="AQ50">
        <v>9</v>
      </c>
      <c r="AR50">
        <v>2</v>
      </c>
      <c r="AS50" s="2">
        <v>20324</v>
      </c>
      <c r="AT50" s="2">
        <v>340</v>
      </c>
      <c r="AU50" s="2">
        <v>376</v>
      </c>
      <c r="AV50" s="2">
        <v>401</v>
      </c>
      <c r="AW50" s="2">
        <v>353</v>
      </c>
      <c r="AX50" s="2">
        <v>336</v>
      </c>
      <c r="AY50" s="2">
        <v>363</v>
      </c>
      <c r="AZ50" s="2">
        <v>359</v>
      </c>
      <c r="BA50" s="2">
        <v>402</v>
      </c>
      <c r="BB50" s="2">
        <v>400</v>
      </c>
      <c r="BC50" s="2">
        <v>410</v>
      </c>
      <c r="BD50" s="2">
        <v>464</v>
      </c>
      <c r="BE50" s="2">
        <v>444</v>
      </c>
      <c r="BF50" s="2">
        <v>410</v>
      </c>
      <c r="BG50" s="2">
        <v>431</v>
      </c>
      <c r="BH50" s="2">
        <v>453</v>
      </c>
      <c r="BI50" s="2">
        <v>444</v>
      </c>
      <c r="BJ50" s="2">
        <v>409</v>
      </c>
      <c r="BK50" s="2">
        <v>420</v>
      </c>
      <c r="BL50" s="2">
        <v>477</v>
      </c>
      <c r="BM50" s="2">
        <v>407</v>
      </c>
      <c r="BN50" s="2">
        <v>465</v>
      </c>
      <c r="BO50" s="2">
        <v>466</v>
      </c>
      <c r="BP50" s="2">
        <v>455</v>
      </c>
      <c r="BQ50" s="2">
        <v>456</v>
      </c>
      <c r="BR50" s="2">
        <v>490</v>
      </c>
      <c r="BS50" s="2">
        <v>2057</v>
      </c>
      <c r="BT50" s="2">
        <v>1674</v>
      </c>
      <c r="BU50" s="2">
        <v>1413</v>
      </c>
      <c r="BV50" s="2">
        <v>1316</v>
      </c>
      <c r="BW50" s="2">
        <v>1095</v>
      </c>
      <c r="BX50" s="2">
        <v>766</v>
      </c>
      <c r="BY50" s="2">
        <v>558</v>
      </c>
      <c r="BZ50" s="2">
        <v>420</v>
      </c>
      <c r="CA50" s="2">
        <v>235</v>
      </c>
      <c r="CB50" s="2">
        <v>153</v>
      </c>
      <c r="CC50" s="2">
        <v>88</v>
      </c>
      <c r="CD50" s="2">
        <v>70</v>
      </c>
      <c r="CE50" s="2">
        <v>34</v>
      </c>
      <c r="CF50" s="2">
        <v>8</v>
      </c>
      <c r="CG50" s="2">
        <v>4</v>
      </c>
      <c r="CH50" s="2">
        <v>1</v>
      </c>
      <c r="CI50">
        <v>594</v>
      </c>
      <c r="CJ50">
        <v>118</v>
      </c>
      <c r="CK50">
        <v>14</v>
      </c>
      <c r="CL50" s="3">
        <v>21650</v>
      </c>
      <c r="CM50" s="3">
        <v>343</v>
      </c>
      <c r="CN50" s="3">
        <v>354</v>
      </c>
      <c r="CO50" s="3">
        <v>373</v>
      </c>
      <c r="CP50" s="3">
        <v>356</v>
      </c>
      <c r="CQ50" s="3">
        <v>357</v>
      </c>
      <c r="CR50" s="3">
        <v>389</v>
      </c>
      <c r="CS50" s="3">
        <v>385</v>
      </c>
      <c r="CT50" s="3">
        <v>371</v>
      </c>
      <c r="CU50" s="3">
        <v>354</v>
      </c>
      <c r="CV50" s="3">
        <v>378</v>
      </c>
      <c r="CW50" s="3">
        <v>426</v>
      </c>
      <c r="CX50" s="3">
        <v>412</v>
      </c>
      <c r="CY50" s="3">
        <v>403</v>
      </c>
      <c r="CZ50" s="3">
        <v>466</v>
      </c>
      <c r="DA50" s="3">
        <v>453</v>
      </c>
      <c r="DB50" s="3">
        <v>514</v>
      </c>
      <c r="DC50" s="3">
        <v>517</v>
      </c>
      <c r="DD50" s="3">
        <v>440</v>
      </c>
      <c r="DE50" s="3">
        <v>458</v>
      </c>
      <c r="DF50" s="3">
        <v>391</v>
      </c>
      <c r="DG50" s="3">
        <v>466</v>
      </c>
      <c r="DH50" s="3">
        <v>512</v>
      </c>
      <c r="DI50" s="3">
        <v>473</v>
      </c>
      <c r="DJ50" s="3">
        <v>471</v>
      </c>
      <c r="DK50" s="3">
        <v>498</v>
      </c>
      <c r="DL50" s="3">
        <v>2077</v>
      </c>
      <c r="DM50" s="3">
        <v>1815</v>
      </c>
      <c r="DN50" s="3">
        <v>1561</v>
      </c>
      <c r="DO50" s="3">
        <v>1446</v>
      </c>
      <c r="DP50" s="3">
        <v>1306</v>
      </c>
      <c r="DQ50" s="3">
        <v>895</v>
      </c>
      <c r="DR50" s="3">
        <v>696</v>
      </c>
      <c r="DS50" s="3">
        <v>477</v>
      </c>
      <c r="DT50" s="3">
        <v>317</v>
      </c>
      <c r="DU50" s="3">
        <v>211</v>
      </c>
      <c r="DV50" s="3">
        <v>126</v>
      </c>
      <c r="DW50" s="3">
        <v>89</v>
      </c>
      <c r="DX50" s="3">
        <v>44</v>
      </c>
      <c r="DY50" s="3">
        <v>22</v>
      </c>
      <c r="DZ50" s="3">
        <v>5</v>
      </c>
      <c r="EA50" s="3">
        <v>1</v>
      </c>
      <c r="EB50">
        <v>816</v>
      </c>
      <c r="EC50">
        <v>161</v>
      </c>
      <c r="ED50">
        <v>28</v>
      </c>
      <c r="EE50">
        <v>2159</v>
      </c>
      <c r="EF50">
        <v>12947</v>
      </c>
      <c r="EG50">
        <v>1591</v>
      </c>
    </row>
    <row r="51" spans="1:137" x14ac:dyDescent="0.2">
      <c r="A51" t="s">
        <v>280</v>
      </c>
      <c r="B51" s="1">
        <v>5</v>
      </c>
      <c r="C51">
        <v>54156</v>
      </c>
      <c r="D51">
        <v>857</v>
      </c>
      <c r="E51">
        <v>929</v>
      </c>
      <c r="F51">
        <v>953</v>
      </c>
      <c r="G51">
        <v>944</v>
      </c>
      <c r="H51">
        <v>902</v>
      </c>
      <c r="I51">
        <v>967</v>
      </c>
      <c r="J51">
        <v>937</v>
      </c>
      <c r="K51">
        <v>946</v>
      </c>
      <c r="L51">
        <v>974</v>
      </c>
      <c r="M51">
        <v>1021</v>
      </c>
      <c r="N51">
        <v>1144</v>
      </c>
      <c r="O51">
        <v>1118</v>
      </c>
      <c r="P51">
        <v>1179</v>
      </c>
      <c r="Q51">
        <v>1042</v>
      </c>
      <c r="R51">
        <v>1193</v>
      </c>
      <c r="S51">
        <v>1236</v>
      </c>
      <c r="T51">
        <v>1240</v>
      </c>
      <c r="U51">
        <v>1206</v>
      </c>
      <c r="V51">
        <v>1113</v>
      </c>
      <c r="W51">
        <v>1016</v>
      </c>
      <c r="X51">
        <v>1051</v>
      </c>
      <c r="Y51">
        <v>1162</v>
      </c>
      <c r="Z51">
        <v>1206</v>
      </c>
      <c r="AA51">
        <v>1117</v>
      </c>
      <c r="AB51">
        <v>1118</v>
      </c>
      <c r="AC51">
        <v>5219</v>
      </c>
      <c r="AD51">
        <v>4418</v>
      </c>
      <c r="AE51">
        <v>4010</v>
      </c>
      <c r="AF51">
        <v>3640</v>
      </c>
      <c r="AG51">
        <v>2971</v>
      </c>
      <c r="AH51">
        <v>2118</v>
      </c>
      <c r="AI51">
        <v>1712</v>
      </c>
      <c r="AJ51">
        <v>1223</v>
      </c>
      <c r="AK51">
        <v>835</v>
      </c>
      <c r="AL51">
        <v>579</v>
      </c>
      <c r="AM51">
        <v>376</v>
      </c>
      <c r="AN51">
        <v>264</v>
      </c>
      <c r="AO51">
        <v>146</v>
      </c>
      <c r="AP51">
        <v>53</v>
      </c>
      <c r="AQ51">
        <v>18</v>
      </c>
      <c r="AR51">
        <v>6</v>
      </c>
      <c r="AS51" s="2">
        <v>26390</v>
      </c>
      <c r="AT51" s="2">
        <v>456</v>
      </c>
      <c r="AU51" s="2">
        <v>511</v>
      </c>
      <c r="AV51" s="2">
        <v>512</v>
      </c>
      <c r="AW51" s="2">
        <v>479</v>
      </c>
      <c r="AX51" s="2">
        <v>463</v>
      </c>
      <c r="AY51" s="2">
        <v>489</v>
      </c>
      <c r="AZ51" s="2">
        <v>487</v>
      </c>
      <c r="BA51" s="2">
        <v>480</v>
      </c>
      <c r="BB51" s="2">
        <v>524</v>
      </c>
      <c r="BC51" s="2">
        <v>528</v>
      </c>
      <c r="BD51" s="2">
        <v>595</v>
      </c>
      <c r="BE51" s="2">
        <v>564</v>
      </c>
      <c r="BF51" s="2">
        <v>613</v>
      </c>
      <c r="BG51" s="2">
        <v>482</v>
      </c>
      <c r="BH51" s="2">
        <v>575</v>
      </c>
      <c r="BI51" s="2">
        <v>613</v>
      </c>
      <c r="BJ51" s="2">
        <v>605</v>
      </c>
      <c r="BK51" s="2">
        <v>618</v>
      </c>
      <c r="BL51" s="2">
        <v>530</v>
      </c>
      <c r="BM51" s="2">
        <v>491</v>
      </c>
      <c r="BN51" s="2">
        <v>509</v>
      </c>
      <c r="BO51" s="2">
        <v>563</v>
      </c>
      <c r="BP51" s="2">
        <v>594</v>
      </c>
      <c r="BQ51" s="2">
        <v>569</v>
      </c>
      <c r="BR51" s="2">
        <v>542</v>
      </c>
      <c r="BS51" s="2">
        <v>2606</v>
      </c>
      <c r="BT51" s="2">
        <v>2150</v>
      </c>
      <c r="BU51" s="2">
        <v>1874</v>
      </c>
      <c r="BV51" s="2">
        <v>1762</v>
      </c>
      <c r="BW51" s="2">
        <v>1376</v>
      </c>
      <c r="BX51" s="2">
        <v>987</v>
      </c>
      <c r="BY51" s="2">
        <v>774</v>
      </c>
      <c r="BZ51" s="2">
        <v>553</v>
      </c>
      <c r="CA51" s="2">
        <v>365</v>
      </c>
      <c r="CB51" s="2">
        <v>237</v>
      </c>
      <c r="CC51" s="2">
        <v>138</v>
      </c>
      <c r="CD51" s="2">
        <v>95</v>
      </c>
      <c r="CE51" s="2">
        <v>47</v>
      </c>
      <c r="CF51" s="2">
        <v>23</v>
      </c>
      <c r="CG51" s="2">
        <v>9</v>
      </c>
      <c r="CH51" s="2">
        <v>3</v>
      </c>
      <c r="CI51">
        <v>918</v>
      </c>
      <c r="CJ51">
        <v>177</v>
      </c>
      <c r="CK51">
        <v>35</v>
      </c>
      <c r="CL51" s="3">
        <v>27766</v>
      </c>
      <c r="CM51" s="3">
        <v>402</v>
      </c>
      <c r="CN51" s="3">
        <v>418</v>
      </c>
      <c r="CO51" s="3">
        <v>441</v>
      </c>
      <c r="CP51" s="3">
        <v>465</v>
      </c>
      <c r="CQ51" s="3">
        <v>439</v>
      </c>
      <c r="CR51" s="3">
        <v>478</v>
      </c>
      <c r="CS51" s="3">
        <v>450</v>
      </c>
      <c r="CT51" s="3">
        <v>466</v>
      </c>
      <c r="CU51" s="3">
        <v>450</v>
      </c>
      <c r="CV51" s="3">
        <v>493</v>
      </c>
      <c r="CW51" s="3">
        <v>548</v>
      </c>
      <c r="CX51" s="3">
        <v>554</v>
      </c>
      <c r="CY51" s="3">
        <v>566</v>
      </c>
      <c r="CZ51" s="3">
        <v>560</v>
      </c>
      <c r="DA51" s="3">
        <v>617</v>
      </c>
      <c r="DB51" s="3">
        <v>623</v>
      </c>
      <c r="DC51" s="3">
        <v>636</v>
      </c>
      <c r="DD51" s="3">
        <v>588</v>
      </c>
      <c r="DE51" s="3">
        <v>584</v>
      </c>
      <c r="DF51" s="3">
        <v>524</v>
      </c>
      <c r="DG51" s="3">
        <v>542</v>
      </c>
      <c r="DH51" s="3">
        <v>599</v>
      </c>
      <c r="DI51" s="3">
        <v>612</v>
      </c>
      <c r="DJ51" s="3">
        <v>547</v>
      </c>
      <c r="DK51" s="3">
        <v>575</v>
      </c>
      <c r="DL51" s="3">
        <v>2613</v>
      </c>
      <c r="DM51" s="3">
        <v>2269</v>
      </c>
      <c r="DN51" s="3">
        <v>2135</v>
      </c>
      <c r="DO51" s="3">
        <v>1878</v>
      </c>
      <c r="DP51" s="3">
        <v>1595</v>
      </c>
      <c r="DQ51" s="3">
        <v>1131</v>
      </c>
      <c r="DR51" s="3">
        <v>938</v>
      </c>
      <c r="DS51" s="3">
        <v>670</v>
      </c>
      <c r="DT51" s="3">
        <v>469</v>
      </c>
      <c r="DU51" s="3">
        <v>341</v>
      </c>
      <c r="DV51" s="3">
        <v>237</v>
      </c>
      <c r="DW51" s="3">
        <v>170</v>
      </c>
      <c r="DX51" s="3">
        <v>99</v>
      </c>
      <c r="DY51" s="3">
        <v>30</v>
      </c>
      <c r="DZ51" s="3">
        <v>8</v>
      </c>
      <c r="EA51" s="3">
        <v>3</v>
      </c>
      <c r="EB51">
        <v>1358</v>
      </c>
      <c r="EC51">
        <v>310</v>
      </c>
      <c r="ED51">
        <v>42</v>
      </c>
      <c r="EE51">
        <v>2845</v>
      </c>
      <c r="EF51">
        <v>16322</v>
      </c>
      <c r="EG51">
        <v>2069</v>
      </c>
    </row>
    <row r="52" spans="1:137" x14ac:dyDescent="0.2">
      <c r="A52" t="s">
        <v>281</v>
      </c>
      <c r="B52" s="1">
        <v>5</v>
      </c>
      <c r="C52">
        <v>41263</v>
      </c>
      <c r="D52">
        <v>668</v>
      </c>
      <c r="E52">
        <v>637</v>
      </c>
      <c r="F52">
        <v>734</v>
      </c>
      <c r="G52">
        <v>675</v>
      </c>
      <c r="H52">
        <v>701</v>
      </c>
      <c r="I52">
        <v>752</v>
      </c>
      <c r="J52">
        <v>736</v>
      </c>
      <c r="K52">
        <v>725</v>
      </c>
      <c r="L52">
        <v>736</v>
      </c>
      <c r="M52">
        <v>839</v>
      </c>
      <c r="N52">
        <v>904</v>
      </c>
      <c r="O52">
        <v>805</v>
      </c>
      <c r="P52">
        <v>822</v>
      </c>
      <c r="Q52">
        <v>918</v>
      </c>
      <c r="R52">
        <v>938</v>
      </c>
      <c r="S52">
        <v>910</v>
      </c>
      <c r="T52">
        <v>911</v>
      </c>
      <c r="U52">
        <v>812</v>
      </c>
      <c r="V52">
        <v>890</v>
      </c>
      <c r="W52">
        <v>753</v>
      </c>
      <c r="X52">
        <v>774</v>
      </c>
      <c r="Y52">
        <v>823</v>
      </c>
      <c r="Z52">
        <v>893</v>
      </c>
      <c r="AA52">
        <v>782</v>
      </c>
      <c r="AB52">
        <v>829</v>
      </c>
      <c r="AC52">
        <v>3797</v>
      </c>
      <c r="AD52">
        <v>3263</v>
      </c>
      <c r="AE52">
        <v>3116</v>
      </c>
      <c r="AF52">
        <v>2780</v>
      </c>
      <c r="AG52">
        <v>2251</v>
      </c>
      <c r="AH52">
        <v>1560</v>
      </c>
      <c r="AI52">
        <v>1295</v>
      </c>
      <c r="AJ52">
        <v>1029</v>
      </c>
      <c r="AK52">
        <v>818</v>
      </c>
      <c r="AL52">
        <v>614</v>
      </c>
      <c r="AM52">
        <v>341</v>
      </c>
      <c r="AN52">
        <v>241</v>
      </c>
      <c r="AO52">
        <v>125</v>
      </c>
      <c r="AP52">
        <v>44</v>
      </c>
      <c r="AQ52">
        <v>16</v>
      </c>
      <c r="AR52">
        <v>6</v>
      </c>
      <c r="AS52" s="2">
        <v>19951</v>
      </c>
      <c r="AT52" s="2">
        <v>350</v>
      </c>
      <c r="AU52" s="2">
        <v>332</v>
      </c>
      <c r="AV52" s="2">
        <v>402</v>
      </c>
      <c r="AW52" s="2">
        <v>366</v>
      </c>
      <c r="AX52" s="2">
        <v>355</v>
      </c>
      <c r="AY52" s="2">
        <v>365</v>
      </c>
      <c r="AZ52" s="2">
        <v>379</v>
      </c>
      <c r="BA52" s="2">
        <v>348</v>
      </c>
      <c r="BB52" s="2">
        <v>378</v>
      </c>
      <c r="BC52" s="2">
        <v>420</v>
      </c>
      <c r="BD52" s="2">
        <v>475</v>
      </c>
      <c r="BE52" s="2">
        <v>413</v>
      </c>
      <c r="BF52" s="2">
        <v>427</v>
      </c>
      <c r="BG52" s="2">
        <v>458</v>
      </c>
      <c r="BH52" s="2">
        <v>486</v>
      </c>
      <c r="BI52" s="2">
        <v>452</v>
      </c>
      <c r="BJ52" s="2">
        <v>457</v>
      </c>
      <c r="BK52" s="2">
        <v>407</v>
      </c>
      <c r="BL52" s="2">
        <v>449</v>
      </c>
      <c r="BM52" s="2">
        <v>379</v>
      </c>
      <c r="BN52" s="2">
        <v>399</v>
      </c>
      <c r="BO52" s="2">
        <v>413</v>
      </c>
      <c r="BP52" s="2">
        <v>420</v>
      </c>
      <c r="BQ52" s="2">
        <v>389</v>
      </c>
      <c r="BR52" s="2">
        <v>401</v>
      </c>
      <c r="BS52" s="2">
        <v>1808</v>
      </c>
      <c r="BT52" s="2">
        <v>1600</v>
      </c>
      <c r="BU52" s="2">
        <v>1442</v>
      </c>
      <c r="BV52" s="2">
        <v>1324</v>
      </c>
      <c r="BW52" s="2">
        <v>1051</v>
      </c>
      <c r="BX52" s="2">
        <v>708</v>
      </c>
      <c r="BY52" s="2">
        <v>559</v>
      </c>
      <c r="BZ52" s="2">
        <v>445</v>
      </c>
      <c r="CA52" s="2">
        <v>324</v>
      </c>
      <c r="CB52" s="2">
        <v>272</v>
      </c>
      <c r="CC52" s="2">
        <v>132</v>
      </c>
      <c r="CD52" s="2">
        <v>103</v>
      </c>
      <c r="CE52" s="2">
        <v>43</v>
      </c>
      <c r="CF52" s="2">
        <v>19</v>
      </c>
      <c r="CG52" s="2">
        <v>4</v>
      </c>
      <c r="CH52" s="2">
        <v>1</v>
      </c>
      <c r="CI52">
        <v>897</v>
      </c>
      <c r="CJ52">
        <v>170</v>
      </c>
      <c r="CK52">
        <v>24</v>
      </c>
      <c r="CL52" s="3">
        <v>21312</v>
      </c>
      <c r="CM52" s="3">
        <v>318</v>
      </c>
      <c r="CN52" s="3">
        <v>305</v>
      </c>
      <c r="CO52" s="3">
        <v>332</v>
      </c>
      <c r="CP52" s="3">
        <v>309</v>
      </c>
      <c r="CQ52" s="3">
        <v>347</v>
      </c>
      <c r="CR52" s="3">
        <v>387</v>
      </c>
      <c r="CS52" s="3">
        <v>357</v>
      </c>
      <c r="CT52" s="3">
        <v>378</v>
      </c>
      <c r="CU52" s="3">
        <v>358</v>
      </c>
      <c r="CV52" s="3">
        <v>418</v>
      </c>
      <c r="CW52" s="3">
        <v>430</v>
      </c>
      <c r="CX52" s="3">
        <v>392</v>
      </c>
      <c r="CY52" s="3">
        <v>395</v>
      </c>
      <c r="CZ52" s="3">
        <v>460</v>
      </c>
      <c r="DA52" s="3">
        <v>452</v>
      </c>
      <c r="DB52" s="3">
        <v>458</v>
      </c>
      <c r="DC52" s="3">
        <v>454</v>
      </c>
      <c r="DD52" s="3">
        <v>405</v>
      </c>
      <c r="DE52" s="3">
        <v>441</v>
      </c>
      <c r="DF52" s="3">
        <v>375</v>
      </c>
      <c r="DG52" s="3">
        <v>376</v>
      </c>
      <c r="DH52" s="3">
        <v>410</v>
      </c>
      <c r="DI52" s="3">
        <v>472</v>
      </c>
      <c r="DJ52" s="3">
        <v>392</v>
      </c>
      <c r="DK52" s="3">
        <v>429</v>
      </c>
      <c r="DL52" s="3">
        <v>1990</v>
      </c>
      <c r="DM52" s="3">
        <v>1663</v>
      </c>
      <c r="DN52" s="3">
        <v>1673</v>
      </c>
      <c r="DO52" s="3">
        <v>1456</v>
      </c>
      <c r="DP52" s="3">
        <v>1200</v>
      </c>
      <c r="DQ52" s="3">
        <v>852</v>
      </c>
      <c r="DR52" s="3">
        <v>736</v>
      </c>
      <c r="DS52" s="3">
        <v>584</v>
      </c>
      <c r="DT52" s="3">
        <v>494</v>
      </c>
      <c r="DU52" s="3">
        <v>342</v>
      </c>
      <c r="DV52" s="3">
        <v>209</v>
      </c>
      <c r="DW52" s="3">
        <v>138</v>
      </c>
      <c r="DX52" s="3">
        <v>82</v>
      </c>
      <c r="DY52" s="3">
        <v>25</v>
      </c>
      <c r="DZ52" s="3">
        <v>11</v>
      </c>
      <c r="EA52" s="3">
        <v>5</v>
      </c>
      <c r="EB52">
        <v>1308</v>
      </c>
      <c r="EC52">
        <v>262</v>
      </c>
      <c r="ED52">
        <v>42</v>
      </c>
      <c r="EE52">
        <v>2129</v>
      </c>
      <c r="EF52">
        <v>12194</v>
      </c>
      <c r="EG52">
        <v>1588</v>
      </c>
    </row>
    <row r="53" spans="1:137" x14ac:dyDescent="0.2">
      <c r="A53" t="s">
        <v>282</v>
      </c>
      <c r="B53" s="1">
        <v>6</v>
      </c>
      <c r="C53">
        <v>6938</v>
      </c>
      <c r="D53">
        <v>96</v>
      </c>
      <c r="E53">
        <v>95</v>
      </c>
      <c r="F53">
        <v>97</v>
      </c>
      <c r="G53">
        <v>106</v>
      </c>
      <c r="H53">
        <v>89</v>
      </c>
      <c r="I53">
        <v>107</v>
      </c>
      <c r="J53">
        <v>107</v>
      </c>
      <c r="K53">
        <v>94</v>
      </c>
      <c r="L53">
        <v>81</v>
      </c>
      <c r="M53">
        <v>133</v>
      </c>
      <c r="N53">
        <v>127</v>
      </c>
      <c r="O53">
        <v>105</v>
      </c>
      <c r="P53">
        <v>126</v>
      </c>
      <c r="Q53">
        <v>114</v>
      </c>
      <c r="R53">
        <v>111</v>
      </c>
      <c r="S53">
        <v>124</v>
      </c>
      <c r="T53">
        <v>111</v>
      </c>
      <c r="U53">
        <v>135</v>
      </c>
      <c r="V53">
        <v>135</v>
      </c>
      <c r="W53">
        <v>135</v>
      </c>
      <c r="X53">
        <v>127</v>
      </c>
      <c r="Y53">
        <v>130</v>
      </c>
      <c r="Z53">
        <v>146</v>
      </c>
      <c r="AA53">
        <v>142</v>
      </c>
      <c r="AB53">
        <v>149</v>
      </c>
      <c r="AC53">
        <v>716</v>
      </c>
      <c r="AD53">
        <v>610</v>
      </c>
      <c r="AE53">
        <v>566</v>
      </c>
      <c r="AF53">
        <v>553</v>
      </c>
      <c r="AG53">
        <v>460</v>
      </c>
      <c r="AH53">
        <v>349</v>
      </c>
      <c r="AI53">
        <v>278</v>
      </c>
      <c r="AJ53">
        <v>150</v>
      </c>
      <c r="AK53">
        <v>109</v>
      </c>
      <c r="AL53">
        <v>92</v>
      </c>
      <c r="AM53">
        <v>55</v>
      </c>
      <c r="AN53">
        <v>33</v>
      </c>
      <c r="AO53">
        <v>31</v>
      </c>
      <c r="AP53">
        <v>10</v>
      </c>
      <c r="AQ53">
        <v>3</v>
      </c>
      <c r="AR53">
        <v>1</v>
      </c>
      <c r="AS53" s="2">
        <v>3210</v>
      </c>
      <c r="AT53" s="2">
        <v>45</v>
      </c>
      <c r="AU53" s="2">
        <v>52</v>
      </c>
      <c r="AV53" s="2">
        <v>43</v>
      </c>
      <c r="AW53" s="2">
        <v>48</v>
      </c>
      <c r="AX53" s="2">
        <v>54</v>
      </c>
      <c r="AY53" s="2">
        <v>51</v>
      </c>
      <c r="AZ53" s="2">
        <v>52</v>
      </c>
      <c r="BA53" s="2">
        <v>41</v>
      </c>
      <c r="BB53" s="2">
        <v>40</v>
      </c>
      <c r="BC53" s="2">
        <v>70</v>
      </c>
      <c r="BD53" s="2">
        <v>67</v>
      </c>
      <c r="BE53" s="2">
        <v>49</v>
      </c>
      <c r="BF53" s="2">
        <v>63</v>
      </c>
      <c r="BG53" s="2">
        <v>59</v>
      </c>
      <c r="BH53" s="2">
        <v>54</v>
      </c>
      <c r="BI53" s="2">
        <v>50</v>
      </c>
      <c r="BJ53" s="2">
        <v>53</v>
      </c>
      <c r="BK53" s="2">
        <v>58</v>
      </c>
      <c r="BL53" s="2">
        <v>61</v>
      </c>
      <c r="BM53" s="2">
        <v>58</v>
      </c>
      <c r="BN53" s="2">
        <v>60</v>
      </c>
      <c r="BO53" s="2">
        <v>54</v>
      </c>
      <c r="BP53" s="2">
        <v>68</v>
      </c>
      <c r="BQ53" s="2">
        <v>72</v>
      </c>
      <c r="BR53" s="2">
        <v>66</v>
      </c>
      <c r="BS53" s="2">
        <v>329</v>
      </c>
      <c r="BT53" s="2">
        <v>288</v>
      </c>
      <c r="BU53" s="2">
        <v>260</v>
      </c>
      <c r="BV53" s="2">
        <v>252</v>
      </c>
      <c r="BW53" s="2">
        <v>212</v>
      </c>
      <c r="BX53" s="2">
        <v>151</v>
      </c>
      <c r="BY53" s="2">
        <v>131</v>
      </c>
      <c r="BZ53" s="2">
        <v>72</v>
      </c>
      <c r="CA53" s="2">
        <v>45</v>
      </c>
      <c r="CB53" s="2">
        <v>36</v>
      </c>
      <c r="CC53" s="2">
        <v>20</v>
      </c>
      <c r="CD53" s="2">
        <v>11</v>
      </c>
      <c r="CE53" s="2">
        <v>11</v>
      </c>
      <c r="CF53" s="2">
        <v>4</v>
      </c>
      <c r="CG53" s="2">
        <v>0</v>
      </c>
      <c r="CH53" s="2">
        <v>0</v>
      </c>
      <c r="CI53">
        <v>128</v>
      </c>
      <c r="CJ53">
        <v>27</v>
      </c>
      <c r="CK53">
        <v>4</v>
      </c>
      <c r="CL53" s="3">
        <v>3728</v>
      </c>
      <c r="CM53" s="3">
        <v>51</v>
      </c>
      <c r="CN53" s="3">
        <v>43</v>
      </c>
      <c r="CO53" s="3">
        <v>54</v>
      </c>
      <c r="CP53" s="3">
        <v>58</v>
      </c>
      <c r="CQ53" s="3">
        <v>35</v>
      </c>
      <c r="CR53" s="3">
        <v>56</v>
      </c>
      <c r="CS53" s="3">
        <v>55</v>
      </c>
      <c r="CT53" s="3">
        <v>53</v>
      </c>
      <c r="CU53" s="3">
        <v>42</v>
      </c>
      <c r="CV53" s="3">
        <v>63</v>
      </c>
      <c r="CW53" s="3">
        <v>60</v>
      </c>
      <c r="CX53" s="3">
        <v>56</v>
      </c>
      <c r="CY53" s="3">
        <v>62</v>
      </c>
      <c r="CZ53" s="3">
        <v>55</v>
      </c>
      <c r="DA53" s="3">
        <v>57</v>
      </c>
      <c r="DB53" s="3">
        <v>74</v>
      </c>
      <c r="DC53" s="3">
        <v>58</v>
      </c>
      <c r="DD53" s="3">
        <v>77</v>
      </c>
      <c r="DE53" s="3">
        <v>74</v>
      </c>
      <c r="DF53" s="3">
        <v>77</v>
      </c>
      <c r="DG53" s="3">
        <v>67</v>
      </c>
      <c r="DH53" s="3">
        <v>76</v>
      </c>
      <c r="DI53" s="3">
        <v>78</v>
      </c>
      <c r="DJ53" s="3">
        <v>70</v>
      </c>
      <c r="DK53" s="3">
        <v>83</v>
      </c>
      <c r="DL53" s="3">
        <v>387</v>
      </c>
      <c r="DM53" s="3">
        <v>322</v>
      </c>
      <c r="DN53" s="3">
        <v>306</v>
      </c>
      <c r="DO53" s="3">
        <v>301</v>
      </c>
      <c r="DP53" s="3">
        <v>248</v>
      </c>
      <c r="DQ53" s="3">
        <v>198</v>
      </c>
      <c r="DR53" s="3">
        <v>147</v>
      </c>
      <c r="DS53" s="3">
        <v>78</v>
      </c>
      <c r="DT53" s="3">
        <v>65</v>
      </c>
      <c r="DU53" s="3">
        <v>55</v>
      </c>
      <c r="DV53" s="3">
        <v>35</v>
      </c>
      <c r="DW53" s="3">
        <v>22</v>
      </c>
      <c r="DX53" s="3">
        <v>20</v>
      </c>
      <c r="DY53" s="3">
        <v>6</v>
      </c>
      <c r="DZ53" s="3">
        <v>3</v>
      </c>
      <c r="EA53" s="3">
        <v>1</v>
      </c>
      <c r="EB53">
        <v>207</v>
      </c>
      <c r="EC53">
        <v>52</v>
      </c>
      <c r="ED53">
        <v>10</v>
      </c>
      <c r="EE53">
        <v>291</v>
      </c>
      <c r="EF53">
        <v>2296</v>
      </c>
      <c r="EG53">
        <v>344</v>
      </c>
    </row>
    <row r="54" spans="1:137" x14ac:dyDescent="0.2">
      <c r="A54" t="s">
        <v>283</v>
      </c>
      <c r="B54" s="1">
        <v>2</v>
      </c>
      <c r="C54">
        <v>5480</v>
      </c>
      <c r="D54">
        <v>71</v>
      </c>
      <c r="E54">
        <v>55</v>
      </c>
      <c r="F54">
        <v>58</v>
      </c>
      <c r="G54">
        <v>53</v>
      </c>
      <c r="H54">
        <v>65</v>
      </c>
      <c r="I54">
        <v>68</v>
      </c>
      <c r="J54">
        <v>66</v>
      </c>
      <c r="K54">
        <v>48</v>
      </c>
      <c r="L54">
        <v>50</v>
      </c>
      <c r="M54">
        <v>49</v>
      </c>
      <c r="N54">
        <v>67</v>
      </c>
      <c r="O54">
        <v>70</v>
      </c>
      <c r="P54">
        <v>67</v>
      </c>
      <c r="Q54">
        <v>65</v>
      </c>
      <c r="R54">
        <v>61</v>
      </c>
      <c r="S54">
        <v>69</v>
      </c>
      <c r="T54">
        <v>76</v>
      </c>
      <c r="U54">
        <v>82</v>
      </c>
      <c r="V54">
        <v>113</v>
      </c>
      <c r="W54">
        <v>111</v>
      </c>
      <c r="X54">
        <v>106</v>
      </c>
      <c r="Y54">
        <v>138</v>
      </c>
      <c r="Z54">
        <v>118</v>
      </c>
      <c r="AA54">
        <v>104</v>
      </c>
      <c r="AB54">
        <v>109</v>
      </c>
      <c r="AC54">
        <v>528</v>
      </c>
      <c r="AD54">
        <v>506</v>
      </c>
      <c r="AE54">
        <v>400</v>
      </c>
      <c r="AF54">
        <v>396</v>
      </c>
      <c r="AG54">
        <v>429</v>
      </c>
      <c r="AH54">
        <v>352</v>
      </c>
      <c r="AI54">
        <v>271</v>
      </c>
      <c r="AJ54">
        <v>233</v>
      </c>
      <c r="AK54">
        <v>172</v>
      </c>
      <c r="AL54">
        <v>126</v>
      </c>
      <c r="AM54">
        <v>58</v>
      </c>
      <c r="AN54">
        <v>34</v>
      </c>
      <c r="AO54">
        <v>22</v>
      </c>
      <c r="AP54">
        <v>11</v>
      </c>
      <c r="AQ54">
        <v>5</v>
      </c>
      <c r="AR54">
        <v>0</v>
      </c>
      <c r="AS54" s="2">
        <v>2455</v>
      </c>
      <c r="AT54" s="2">
        <v>37</v>
      </c>
      <c r="AU54" s="2">
        <v>25</v>
      </c>
      <c r="AV54" s="2">
        <v>32</v>
      </c>
      <c r="AW54" s="2">
        <v>27</v>
      </c>
      <c r="AX54" s="2">
        <v>36</v>
      </c>
      <c r="AY54" s="2">
        <v>36</v>
      </c>
      <c r="AZ54" s="2">
        <v>36</v>
      </c>
      <c r="BA54" s="2">
        <v>25</v>
      </c>
      <c r="BB54" s="2">
        <v>24</v>
      </c>
      <c r="BC54" s="2">
        <v>25</v>
      </c>
      <c r="BD54" s="2">
        <v>30</v>
      </c>
      <c r="BE54" s="2">
        <v>31</v>
      </c>
      <c r="BF54" s="2">
        <v>31</v>
      </c>
      <c r="BG54" s="2">
        <v>40</v>
      </c>
      <c r="BH54" s="2">
        <v>25</v>
      </c>
      <c r="BI54" s="2">
        <v>37</v>
      </c>
      <c r="BJ54" s="2">
        <v>36</v>
      </c>
      <c r="BK54" s="2">
        <v>35</v>
      </c>
      <c r="BL54" s="2">
        <v>60</v>
      </c>
      <c r="BM54" s="2">
        <v>51</v>
      </c>
      <c r="BN54" s="2">
        <v>43</v>
      </c>
      <c r="BO54" s="2">
        <v>59</v>
      </c>
      <c r="BP54" s="2">
        <v>54</v>
      </c>
      <c r="BQ54" s="2">
        <v>44</v>
      </c>
      <c r="BR54" s="2">
        <v>48</v>
      </c>
      <c r="BS54" s="2">
        <v>227</v>
      </c>
      <c r="BT54" s="2">
        <v>202</v>
      </c>
      <c r="BU54" s="2">
        <v>156</v>
      </c>
      <c r="BV54" s="2">
        <v>184</v>
      </c>
      <c r="BW54" s="2">
        <v>196</v>
      </c>
      <c r="BX54" s="2">
        <v>152</v>
      </c>
      <c r="BY54" s="2">
        <v>129</v>
      </c>
      <c r="BZ54" s="2">
        <v>99</v>
      </c>
      <c r="CA54" s="2">
        <v>84</v>
      </c>
      <c r="CB54" s="2">
        <v>54</v>
      </c>
      <c r="CC54" s="2">
        <v>21</v>
      </c>
      <c r="CD54" s="2">
        <v>15</v>
      </c>
      <c r="CE54" s="2">
        <v>3</v>
      </c>
      <c r="CF54" s="2">
        <v>2</v>
      </c>
      <c r="CG54" s="2">
        <v>1</v>
      </c>
      <c r="CH54" s="2">
        <v>0</v>
      </c>
      <c r="CI54">
        <v>180</v>
      </c>
      <c r="CJ54">
        <v>21</v>
      </c>
      <c r="CK54">
        <v>3</v>
      </c>
      <c r="CL54" s="3">
        <v>3025</v>
      </c>
      <c r="CM54" s="3">
        <v>33</v>
      </c>
      <c r="CN54" s="3">
        <v>30</v>
      </c>
      <c r="CO54" s="3">
        <v>26</v>
      </c>
      <c r="CP54" s="3">
        <v>26</v>
      </c>
      <c r="CQ54" s="3">
        <v>28</v>
      </c>
      <c r="CR54" s="3">
        <v>31</v>
      </c>
      <c r="CS54" s="3">
        <v>29</v>
      </c>
      <c r="CT54" s="3">
        <v>23</v>
      </c>
      <c r="CU54" s="3">
        <v>26</v>
      </c>
      <c r="CV54" s="3">
        <v>24</v>
      </c>
      <c r="CW54" s="3">
        <v>36</v>
      </c>
      <c r="CX54" s="3">
        <v>39</v>
      </c>
      <c r="CY54" s="3">
        <v>35</v>
      </c>
      <c r="CZ54" s="3">
        <v>25</v>
      </c>
      <c r="DA54" s="3">
        <v>36</v>
      </c>
      <c r="DB54" s="3">
        <v>31</v>
      </c>
      <c r="DC54" s="3">
        <v>40</v>
      </c>
      <c r="DD54" s="3">
        <v>47</v>
      </c>
      <c r="DE54" s="3">
        <v>53</v>
      </c>
      <c r="DF54" s="3">
        <v>60</v>
      </c>
      <c r="DG54" s="3">
        <v>63</v>
      </c>
      <c r="DH54" s="3">
        <v>79</v>
      </c>
      <c r="DI54" s="3">
        <v>63</v>
      </c>
      <c r="DJ54" s="3">
        <v>60</v>
      </c>
      <c r="DK54" s="3">
        <v>61</v>
      </c>
      <c r="DL54" s="3">
        <v>301</v>
      </c>
      <c r="DM54" s="3">
        <v>304</v>
      </c>
      <c r="DN54" s="3">
        <v>243</v>
      </c>
      <c r="DO54" s="3">
        <v>212</v>
      </c>
      <c r="DP54" s="3">
        <v>233</v>
      </c>
      <c r="DQ54" s="3">
        <v>200</v>
      </c>
      <c r="DR54" s="3">
        <v>142</v>
      </c>
      <c r="DS54" s="3">
        <v>134</v>
      </c>
      <c r="DT54" s="3">
        <v>87</v>
      </c>
      <c r="DU54" s="3">
        <v>72</v>
      </c>
      <c r="DV54" s="3">
        <v>37</v>
      </c>
      <c r="DW54" s="3">
        <v>20</v>
      </c>
      <c r="DX54" s="3">
        <v>19</v>
      </c>
      <c r="DY54" s="3">
        <v>9</v>
      </c>
      <c r="DZ54" s="3">
        <v>4</v>
      </c>
      <c r="EA54" s="3">
        <v>0</v>
      </c>
      <c r="EB54">
        <v>249</v>
      </c>
      <c r="EC54">
        <v>52</v>
      </c>
      <c r="ED54">
        <v>14</v>
      </c>
      <c r="EE54">
        <v>172</v>
      </c>
      <c r="EF54">
        <v>1852</v>
      </c>
      <c r="EG54">
        <v>341</v>
      </c>
    </row>
    <row r="55" spans="1:137" x14ac:dyDescent="0.2">
      <c r="A55" t="s">
        <v>284</v>
      </c>
      <c r="B55" s="1">
        <v>3</v>
      </c>
      <c r="C55">
        <v>28091</v>
      </c>
      <c r="D55">
        <v>369</v>
      </c>
      <c r="E55">
        <v>332</v>
      </c>
      <c r="F55">
        <v>363</v>
      </c>
      <c r="G55">
        <v>415</v>
      </c>
      <c r="H55">
        <v>378</v>
      </c>
      <c r="I55">
        <v>404</v>
      </c>
      <c r="J55">
        <v>378</v>
      </c>
      <c r="K55">
        <v>408</v>
      </c>
      <c r="L55">
        <v>360</v>
      </c>
      <c r="M55">
        <v>411</v>
      </c>
      <c r="N55">
        <v>452</v>
      </c>
      <c r="O55">
        <v>385</v>
      </c>
      <c r="P55">
        <v>440</v>
      </c>
      <c r="Q55">
        <v>429</v>
      </c>
      <c r="R55">
        <v>461</v>
      </c>
      <c r="S55">
        <v>470</v>
      </c>
      <c r="T55">
        <v>494</v>
      </c>
      <c r="U55">
        <v>515</v>
      </c>
      <c r="V55">
        <v>517</v>
      </c>
      <c r="W55">
        <v>439</v>
      </c>
      <c r="X55">
        <v>496</v>
      </c>
      <c r="Y55">
        <v>600</v>
      </c>
      <c r="Z55">
        <v>620</v>
      </c>
      <c r="AA55">
        <v>553</v>
      </c>
      <c r="AB55">
        <v>554</v>
      </c>
      <c r="AC55">
        <v>2795</v>
      </c>
      <c r="AD55">
        <v>2371</v>
      </c>
      <c r="AE55">
        <v>2145</v>
      </c>
      <c r="AF55">
        <v>2041</v>
      </c>
      <c r="AG55">
        <v>1888</v>
      </c>
      <c r="AH55">
        <v>1465</v>
      </c>
      <c r="AI55">
        <v>1141</v>
      </c>
      <c r="AJ55">
        <v>902</v>
      </c>
      <c r="AK55">
        <v>674</v>
      </c>
      <c r="AL55">
        <v>555</v>
      </c>
      <c r="AM55">
        <v>358</v>
      </c>
      <c r="AN55">
        <v>298</v>
      </c>
      <c r="AO55">
        <v>134</v>
      </c>
      <c r="AP55">
        <v>50</v>
      </c>
      <c r="AQ55">
        <v>28</v>
      </c>
      <c r="AR55">
        <v>3</v>
      </c>
      <c r="AS55" s="2">
        <v>13118</v>
      </c>
      <c r="AT55" s="2">
        <v>204</v>
      </c>
      <c r="AU55" s="2">
        <v>160</v>
      </c>
      <c r="AV55" s="2">
        <v>182</v>
      </c>
      <c r="AW55" s="2">
        <v>200</v>
      </c>
      <c r="AX55" s="2">
        <v>194</v>
      </c>
      <c r="AY55" s="2">
        <v>201</v>
      </c>
      <c r="AZ55" s="2">
        <v>194</v>
      </c>
      <c r="BA55" s="2">
        <v>208</v>
      </c>
      <c r="BB55" s="2">
        <v>180</v>
      </c>
      <c r="BC55" s="2">
        <v>223</v>
      </c>
      <c r="BD55" s="2">
        <v>255</v>
      </c>
      <c r="BE55" s="2">
        <v>204</v>
      </c>
      <c r="BF55" s="2">
        <v>233</v>
      </c>
      <c r="BG55" s="2">
        <v>225</v>
      </c>
      <c r="BH55" s="2">
        <v>229</v>
      </c>
      <c r="BI55" s="2">
        <v>241</v>
      </c>
      <c r="BJ55" s="2">
        <v>226</v>
      </c>
      <c r="BK55" s="2">
        <v>244</v>
      </c>
      <c r="BL55" s="2">
        <v>253</v>
      </c>
      <c r="BM55" s="2">
        <v>230</v>
      </c>
      <c r="BN55" s="2">
        <v>242</v>
      </c>
      <c r="BO55" s="2">
        <v>289</v>
      </c>
      <c r="BP55" s="2">
        <v>310</v>
      </c>
      <c r="BQ55" s="2">
        <v>276</v>
      </c>
      <c r="BR55" s="2">
        <v>274</v>
      </c>
      <c r="BS55" s="2">
        <v>1340</v>
      </c>
      <c r="BT55" s="2">
        <v>1091</v>
      </c>
      <c r="BU55" s="2">
        <v>963</v>
      </c>
      <c r="BV55" s="2">
        <v>914</v>
      </c>
      <c r="BW55" s="2">
        <v>885</v>
      </c>
      <c r="BX55" s="2">
        <v>649</v>
      </c>
      <c r="BY55" s="2">
        <v>458</v>
      </c>
      <c r="BZ55" s="2">
        <v>371</v>
      </c>
      <c r="CA55" s="2">
        <v>260</v>
      </c>
      <c r="CB55" s="2">
        <v>203</v>
      </c>
      <c r="CC55" s="2">
        <v>129</v>
      </c>
      <c r="CD55" s="2">
        <v>103</v>
      </c>
      <c r="CE55" s="2">
        <v>53</v>
      </c>
      <c r="CF55" s="2">
        <v>19</v>
      </c>
      <c r="CG55" s="2">
        <v>4</v>
      </c>
      <c r="CH55" s="2">
        <v>1</v>
      </c>
      <c r="CI55">
        <v>772</v>
      </c>
      <c r="CJ55">
        <v>180</v>
      </c>
      <c r="CK55">
        <v>24</v>
      </c>
      <c r="CL55" s="3">
        <v>14973</v>
      </c>
      <c r="CM55" s="3">
        <v>165</v>
      </c>
      <c r="CN55" s="3">
        <v>172</v>
      </c>
      <c r="CO55" s="3">
        <v>181</v>
      </c>
      <c r="CP55" s="3">
        <v>215</v>
      </c>
      <c r="CQ55" s="3">
        <v>184</v>
      </c>
      <c r="CR55" s="3">
        <v>203</v>
      </c>
      <c r="CS55" s="3">
        <v>184</v>
      </c>
      <c r="CT55" s="3">
        <v>200</v>
      </c>
      <c r="CU55" s="3">
        <v>180</v>
      </c>
      <c r="CV55" s="3">
        <v>188</v>
      </c>
      <c r="CW55" s="3">
        <v>197</v>
      </c>
      <c r="CX55" s="3">
        <v>181</v>
      </c>
      <c r="CY55" s="3">
        <v>207</v>
      </c>
      <c r="CZ55" s="3">
        <v>204</v>
      </c>
      <c r="DA55" s="3">
        <v>232</v>
      </c>
      <c r="DB55" s="3">
        <v>229</v>
      </c>
      <c r="DC55" s="3">
        <v>268</v>
      </c>
      <c r="DD55" s="3">
        <v>272</v>
      </c>
      <c r="DE55" s="3">
        <v>264</v>
      </c>
      <c r="DF55" s="3">
        <v>209</v>
      </c>
      <c r="DG55" s="3">
        <v>254</v>
      </c>
      <c r="DH55" s="3">
        <v>311</v>
      </c>
      <c r="DI55" s="3">
        <v>310</v>
      </c>
      <c r="DJ55" s="3">
        <v>277</v>
      </c>
      <c r="DK55" s="3">
        <v>280</v>
      </c>
      <c r="DL55" s="3">
        <v>1455</v>
      </c>
      <c r="DM55" s="3">
        <v>1280</v>
      </c>
      <c r="DN55" s="3">
        <v>1182</v>
      </c>
      <c r="DO55" s="3">
        <v>1127</v>
      </c>
      <c r="DP55" s="3">
        <v>1003</v>
      </c>
      <c r="DQ55" s="3">
        <v>816</v>
      </c>
      <c r="DR55" s="3">
        <v>683</v>
      </c>
      <c r="DS55" s="3">
        <v>531</v>
      </c>
      <c r="DT55" s="3">
        <v>414</v>
      </c>
      <c r="DU55" s="3">
        <v>352</v>
      </c>
      <c r="DV55" s="3">
        <v>229</v>
      </c>
      <c r="DW55" s="3">
        <v>195</v>
      </c>
      <c r="DX55" s="3">
        <v>81</v>
      </c>
      <c r="DY55" s="3">
        <v>31</v>
      </c>
      <c r="DZ55" s="3">
        <v>24</v>
      </c>
      <c r="EA55" s="3">
        <v>2</v>
      </c>
      <c r="EB55">
        <v>1328</v>
      </c>
      <c r="EC55">
        <v>333</v>
      </c>
      <c r="ED55">
        <v>57</v>
      </c>
      <c r="EE55">
        <v>1021</v>
      </c>
      <c r="EF55">
        <v>8722</v>
      </c>
      <c r="EG55">
        <v>1499</v>
      </c>
    </row>
    <row r="56" spans="1:137" x14ac:dyDescent="0.2">
      <c r="A56" t="s">
        <v>285</v>
      </c>
      <c r="B56" s="1">
        <v>4</v>
      </c>
      <c r="C56">
        <v>12984</v>
      </c>
      <c r="D56">
        <v>148</v>
      </c>
      <c r="E56">
        <v>169</v>
      </c>
      <c r="F56">
        <v>155</v>
      </c>
      <c r="G56">
        <v>158</v>
      </c>
      <c r="H56">
        <v>163</v>
      </c>
      <c r="I56">
        <v>137</v>
      </c>
      <c r="J56">
        <v>140</v>
      </c>
      <c r="K56">
        <v>167</v>
      </c>
      <c r="L56">
        <v>149</v>
      </c>
      <c r="M56">
        <v>191</v>
      </c>
      <c r="N56">
        <v>204</v>
      </c>
      <c r="O56">
        <v>177</v>
      </c>
      <c r="P56">
        <v>197</v>
      </c>
      <c r="Q56">
        <v>215</v>
      </c>
      <c r="R56">
        <v>211</v>
      </c>
      <c r="S56">
        <v>214</v>
      </c>
      <c r="T56">
        <v>216</v>
      </c>
      <c r="U56">
        <v>217</v>
      </c>
      <c r="V56">
        <v>249</v>
      </c>
      <c r="W56">
        <v>213</v>
      </c>
      <c r="X56">
        <v>252</v>
      </c>
      <c r="Y56">
        <v>272</v>
      </c>
      <c r="Z56">
        <v>293</v>
      </c>
      <c r="AA56">
        <v>290</v>
      </c>
      <c r="AB56">
        <v>274</v>
      </c>
      <c r="AC56">
        <v>1248</v>
      </c>
      <c r="AD56">
        <v>1020</v>
      </c>
      <c r="AE56">
        <v>913</v>
      </c>
      <c r="AF56">
        <v>899</v>
      </c>
      <c r="AG56">
        <v>917</v>
      </c>
      <c r="AH56">
        <v>775</v>
      </c>
      <c r="AI56">
        <v>630</v>
      </c>
      <c r="AJ56">
        <v>451</v>
      </c>
      <c r="AK56">
        <v>314</v>
      </c>
      <c r="AL56">
        <v>299</v>
      </c>
      <c r="AM56">
        <v>190</v>
      </c>
      <c r="AN56">
        <v>139</v>
      </c>
      <c r="AO56">
        <v>71</v>
      </c>
      <c r="AP56">
        <v>36</v>
      </c>
      <c r="AQ56">
        <v>8</v>
      </c>
      <c r="AR56">
        <v>1</v>
      </c>
      <c r="AS56" s="2">
        <v>5830</v>
      </c>
      <c r="AT56" s="2">
        <v>60</v>
      </c>
      <c r="AU56" s="2">
        <v>96</v>
      </c>
      <c r="AV56" s="2">
        <v>72</v>
      </c>
      <c r="AW56" s="2">
        <v>78</v>
      </c>
      <c r="AX56" s="2">
        <v>85</v>
      </c>
      <c r="AY56" s="2">
        <v>65</v>
      </c>
      <c r="AZ56" s="2">
        <v>69</v>
      </c>
      <c r="BA56" s="2">
        <v>74</v>
      </c>
      <c r="BB56" s="2">
        <v>85</v>
      </c>
      <c r="BC56" s="2">
        <v>90</v>
      </c>
      <c r="BD56" s="2">
        <v>95</v>
      </c>
      <c r="BE56" s="2">
        <v>93</v>
      </c>
      <c r="BF56" s="2">
        <v>108</v>
      </c>
      <c r="BG56" s="2">
        <v>96</v>
      </c>
      <c r="BH56" s="2">
        <v>95</v>
      </c>
      <c r="BI56" s="2">
        <v>98</v>
      </c>
      <c r="BJ56" s="2">
        <v>110</v>
      </c>
      <c r="BK56" s="2">
        <v>104</v>
      </c>
      <c r="BL56" s="2">
        <v>139</v>
      </c>
      <c r="BM56" s="2">
        <v>99</v>
      </c>
      <c r="BN56" s="2">
        <v>124</v>
      </c>
      <c r="BO56" s="2">
        <v>132</v>
      </c>
      <c r="BP56" s="2">
        <v>137</v>
      </c>
      <c r="BQ56" s="2">
        <v>142</v>
      </c>
      <c r="BR56" s="2">
        <v>143</v>
      </c>
      <c r="BS56" s="2">
        <v>604</v>
      </c>
      <c r="BT56" s="2">
        <v>449</v>
      </c>
      <c r="BU56" s="2">
        <v>373</v>
      </c>
      <c r="BV56" s="2">
        <v>401</v>
      </c>
      <c r="BW56" s="2">
        <v>397</v>
      </c>
      <c r="BX56" s="2">
        <v>308</v>
      </c>
      <c r="BY56" s="2">
        <v>258</v>
      </c>
      <c r="BZ56" s="2">
        <v>190</v>
      </c>
      <c r="CA56" s="2">
        <v>116</v>
      </c>
      <c r="CB56" s="2">
        <v>110</v>
      </c>
      <c r="CC56" s="2">
        <v>69</v>
      </c>
      <c r="CD56" s="2">
        <v>35</v>
      </c>
      <c r="CE56" s="2">
        <v>20</v>
      </c>
      <c r="CF56" s="2">
        <v>11</v>
      </c>
      <c r="CG56" s="2">
        <v>3</v>
      </c>
      <c r="CH56" s="2">
        <v>0</v>
      </c>
      <c r="CI56">
        <v>364</v>
      </c>
      <c r="CJ56">
        <v>70</v>
      </c>
      <c r="CK56">
        <v>15</v>
      </c>
      <c r="CL56" s="3">
        <v>7154</v>
      </c>
      <c r="CM56" s="3">
        <v>87</v>
      </c>
      <c r="CN56" s="3">
        <v>73</v>
      </c>
      <c r="CO56" s="3">
        <v>83</v>
      </c>
      <c r="CP56" s="3">
        <v>80</v>
      </c>
      <c r="CQ56" s="3">
        <v>78</v>
      </c>
      <c r="CR56" s="3">
        <v>73</v>
      </c>
      <c r="CS56" s="3">
        <v>72</v>
      </c>
      <c r="CT56" s="3">
        <v>93</v>
      </c>
      <c r="CU56" s="3">
        <v>63</v>
      </c>
      <c r="CV56" s="3">
        <v>102</v>
      </c>
      <c r="CW56" s="3">
        <v>109</v>
      </c>
      <c r="CX56" s="3">
        <v>84</v>
      </c>
      <c r="CY56" s="3">
        <v>88</v>
      </c>
      <c r="CZ56" s="3">
        <v>120</v>
      </c>
      <c r="DA56" s="3">
        <v>117</v>
      </c>
      <c r="DB56" s="3">
        <v>117</v>
      </c>
      <c r="DC56" s="3">
        <v>106</v>
      </c>
      <c r="DD56" s="3">
        <v>113</v>
      </c>
      <c r="DE56" s="3">
        <v>109</v>
      </c>
      <c r="DF56" s="3">
        <v>114</v>
      </c>
      <c r="DG56" s="3">
        <v>128</v>
      </c>
      <c r="DH56" s="3">
        <v>139</v>
      </c>
      <c r="DI56" s="3">
        <v>156</v>
      </c>
      <c r="DJ56" s="3">
        <v>149</v>
      </c>
      <c r="DK56" s="3">
        <v>131</v>
      </c>
      <c r="DL56" s="3">
        <v>644</v>
      </c>
      <c r="DM56" s="3">
        <v>571</v>
      </c>
      <c r="DN56" s="3">
        <v>540</v>
      </c>
      <c r="DO56" s="3">
        <v>498</v>
      </c>
      <c r="DP56" s="3">
        <v>520</v>
      </c>
      <c r="DQ56" s="3">
        <v>467</v>
      </c>
      <c r="DR56" s="3">
        <v>371</v>
      </c>
      <c r="DS56" s="3">
        <v>260</v>
      </c>
      <c r="DT56" s="3">
        <v>199</v>
      </c>
      <c r="DU56" s="3">
        <v>188</v>
      </c>
      <c r="DV56" s="3">
        <v>122</v>
      </c>
      <c r="DW56" s="3">
        <v>104</v>
      </c>
      <c r="DX56" s="3">
        <v>51</v>
      </c>
      <c r="DY56" s="3">
        <v>25</v>
      </c>
      <c r="DZ56" s="3">
        <v>5</v>
      </c>
      <c r="EA56" s="3">
        <v>1</v>
      </c>
      <c r="EB56">
        <v>695</v>
      </c>
      <c r="EC56">
        <v>186</v>
      </c>
      <c r="ED56">
        <v>31</v>
      </c>
      <c r="EE56">
        <v>518</v>
      </c>
      <c r="EF56">
        <v>4037</v>
      </c>
      <c r="EG56">
        <v>839</v>
      </c>
    </row>
    <row r="57" spans="1:137" x14ac:dyDescent="0.2">
      <c r="A57" t="s">
        <v>286</v>
      </c>
      <c r="B57" s="1">
        <v>4</v>
      </c>
      <c r="C57">
        <v>23480</v>
      </c>
      <c r="D57">
        <v>330</v>
      </c>
      <c r="E57">
        <v>319</v>
      </c>
      <c r="F57">
        <v>295</v>
      </c>
      <c r="G57">
        <v>298</v>
      </c>
      <c r="H57">
        <v>335</v>
      </c>
      <c r="I57">
        <v>289</v>
      </c>
      <c r="J57">
        <v>306</v>
      </c>
      <c r="K57">
        <v>283</v>
      </c>
      <c r="L57">
        <v>298</v>
      </c>
      <c r="M57">
        <v>321</v>
      </c>
      <c r="N57">
        <v>344</v>
      </c>
      <c r="O57">
        <v>335</v>
      </c>
      <c r="P57">
        <v>340</v>
      </c>
      <c r="Q57">
        <v>379</v>
      </c>
      <c r="R57">
        <v>348</v>
      </c>
      <c r="S57">
        <v>377</v>
      </c>
      <c r="T57">
        <v>383</v>
      </c>
      <c r="U57">
        <v>386</v>
      </c>
      <c r="V57">
        <v>382</v>
      </c>
      <c r="W57">
        <v>373</v>
      </c>
      <c r="X57">
        <v>423</v>
      </c>
      <c r="Y57">
        <v>455</v>
      </c>
      <c r="Z57">
        <v>473</v>
      </c>
      <c r="AA57">
        <v>491</v>
      </c>
      <c r="AB57">
        <v>550</v>
      </c>
      <c r="AC57">
        <v>2726</v>
      </c>
      <c r="AD57">
        <v>2369</v>
      </c>
      <c r="AE57">
        <v>1880</v>
      </c>
      <c r="AF57">
        <v>1743</v>
      </c>
      <c r="AG57">
        <v>1460</v>
      </c>
      <c r="AH57">
        <v>1137</v>
      </c>
      <c r="AI57">
        <v>991</v>
      </c>
      <c r="AJ57">
        <v>693</v>
      </c>
      <c r="AK57">
        <v>498</v>
      </c>
      <c r="AL57">
        <v>386</v>
      </c>
      <c r="AM57">
        <v>210</v>
      </c>
      <c r="AN57">
        <v>155</v>
      </c>
      <c r="AO57">
        <v>71</v>
      </c>
      <c r="AP57">
        <v>32</v>
      </c>
      <c r="AQ57">
        <v>11</v>
      </c>
      <c r="AR57">
        <v>4</v>
      </c>
      <c r="AS57" s="2">
        <v>10913</v>
      </c>
      <c r="AT57" s="2">
        <v>175</v>
      </c>
      <c r="AU57" s="2">
        <v>164</v>
      </c>
      <c r="AV57" s="2">
        <v>157</v>
      </c>
      <c r="AW57" s="2">
        <v>150</v>
      </c>
      <c r="AX57" s="2">
        <v>176</v>
      </c>
      <c r="AY57" s="2">
        <v>146</v>
      </c>
      <c r="AZ57" s="2">
        <v>161</v>
      </c>
      <c r="BA57" s="2">
        <v>153</v>
      </c>
      <c r="BB57" s="2">
        <v>147</v>
      </c>
      <c r="BC57" s="2">
        <v>170</v>
      </c>
      <c r="BD57" s="2">
        <v>185</v>
      </c>
      <c r="BE57" s="2">
        <v>164</v>
      </c>
      <c r="BF57" s="2">
        <v>177</v>
      </c>
      <c r="BG57" s="2">
        <v>199</v>
      </c>
      <c r="BH57" s="2">
        <v>168</v>
      </c>
      <c r="BI57" s="2">
        <v>182</v>
      </c>
      <c r="BJ57" s="2">
        <v>190</v>
      </c>
      <c r="BK57" s="2">
        <v>208</v>
      </c>
      <c r="BL57" s="2">
        <v>184</v>
      </c>
      <c r="BM57" s="2">
        <v>181</v>
      </c>
      <c r="BN57" s="2">
        <v>199</v>
      </c>
      <c r="BO57" s="2">
        <v>214</v>
      </c>
      <c r="BP57" s="2">
        <v>238</v>
      </c>
      <c r="BQ57" s="2">
        <v>213</v>
      </c>
      <c r="BR57" s="2">
        <v>270</v>
      </c>
      <c r="BS57" s="2">
        <v>1201</v>
      </c>
      <c r="BT57" s="2">
        <v>1108</v>
      </c>
      <c r="BU57" s="2">
        <v>865</v>
      </c>
      <c r="BV57" s="2">
        <v>816</v>
      </c>
      <c r="BW57" s="2">
        <v>647</v>
      </c>
      <c r="BX57" s="2">
        <v>462</v>
      </c>
      <c r="BY57" s="2">
        <v>430</v>
      </c>
      <c r="BZ57" s="2">
        <v>290</v>
      </c>
      <c r="CA57" s="2">
        <v>209</v>
      </c>
      <c r="CB57" s="2">
        <v>149</v>
      </c>
      <c r="CC57" s="2">
        <v>79</v>
      </c>
      <c r="CD57" s="2">
        <v>48</v>
      </c>
      <c r="CE57" s="2">
        <v>24</v>
      </c>
      <c r="CF57" s="2">
        <v>7</v>
      </c>
      <c r="CG57" s="2">
        <v>4</v>
      </c>
      <c r="CH57" s="2">
        <v>2</v>
      </c>
      <c r="CI57">
        <v>522</v>
      </c>
      <c r="CJ57">
        <v>85</v>
      </c>
      <c r="CK57">
        <v>14</v>
      </c>
      <c r="CL57" s="3">
        <v>12567</v>
      </c>
      <c r="CM57" s="3">
        <v>155</v>
      </c>
      <c r="CN57" s="3">
        <v>155</v>
      </c>
      <c r="CO57" s="3">
        <v>137</v>
      </c>
      <c r="CP57" s="3">
        <v>148</v>
      </c>
      <c r="CQ57" s="3">
        <v>159</v>
      </c>
      <c r="CR57" s="3">
        <v>144</v>
      </c>
      <c r="CS57" s="3">
        <v>145</v>
      </c>
      <c r="CT57" s="3">
        <v>130</v>
      </c>
      <c r="CU57" s="3">
        <v>151</v>
      </c>
      <c r="CV57" s="3">
        <v>151</v>
      </c>
      <c r="CW57" s="3">
        <v>159</v>
      </c>
      <c r="CX57" s="3">
        <v>171</v>
      </c>
      <c r="CY57" s="3">
        <v>163</v>
      </c>
      <c r="CZ57" s="3">
        <v>180</v>
      </c>
      <c r="DA57" s="3">
        <v>180</v>
      </c>
      <c r="DB57" s="3">
        <v>195</v>
      </c>
      <c r="DC57" s="3">
        <v>193</v>
      </c>
      <c r="DD57" s="3">
        <v>178</v>
      </c>
      <c r="DE57" s="3">
        <v>198</v>
      </c>
      <c r="DF57" s="3">
        <v>191</v>
      </c>
      <c r="DG57" s="3">
        <v>224</v>
      </c>
      <c r="DH57" s="3">
        <v>240</v>
      </c>
      <c r="DI57" s="3">
        <v>235</v>
      </c>
      <c r="DJ57" s="3">
        <v>278</v>
      </c>
      <c r="DK57" s="3">
        <v>281</v>
      </c>
      <c r="DL57" s="3">
        <v>1526</v>
      </c>
      <c r="DM57" s="3">
        <v>1260</v>
      </c>
      <c r="DN57" s="3">
        <v>1016</v>
      </c>
      <c r="DO57" s="3">
        <v>927</v>
      </c>
      <c r="DP57" s="3">
        <v>813</v>
      </c>
      <c r="DQ57" s="3">
        <v>675</v>
      </c>
      <c r="DR57" s="3">
        <v>561</v>
      </c>
      <c r="DS57" s="3">
        <v>403</v>
      </c>
      <c r="DT57" s="3">
        <v>289</v>
      </c>
      <c r="DU57" s="3">
        <v>237</v>
      </c>
      <c r="DV57" s="3">
        <v>131</v>
      </c>
      <c r="DW57" s="3">
        <v>107</v>
      </c>
      <c r="DX57" s="3">
        <v>47</v>
      </c>
      <c r="DY57" s="3">
        <v>25</v>
      </c>
      <c r="DZ57" s="3">
        <v>7</v>
      </c>
      <c r="EA57" s="3">
        <v>2</v>
      </c>
      <c r="EB57">
        <v>846</v>
      </c>
      <c r="EC57">
        <v>188</v>
      </c>
      <c r="ED57">
        <v>34</v>
      </c>
      <c r="EE57">
        <v>853</v>
      </c>
      <c r="EF57">
        <v>7754</v>
      </c>
      <c r="EG57">
        <v>1236</v>
      </c>
    </row>
    <row r="58" spans="1:137" x14ac:dyDescent="0.2">
      <c r="A58" t="s">
        <v>287</v>
      </c>
      <c r="B58" s="1">
        <v>1</v>
      </c>
      <c r="C58">
        <v>14781</v>
      </c>
      <c r="D58">
        <v>151</v>
      </c>
      <c r="E58">
        <v>191</v>
      </c>
      <c r="F58">
        <v>193</v>
      </c>
      <c r="G58">
        <v>181</v>
      </c>
      <c r="H58">
        <v>204</v>
      </c>
      <c r="I58">
        <v>184</v>
      </c>
      <c r="J58">
        <v>193</v>
      </c>
      <c r="K58">
        <v>193</v>
      </c>
      <c r="L58">
        <v>194</v>
      </c>
      <c r="M58">
        <v>220</v>
      </c>
      <c r="N58">
        <v>208</v>
      </c>
      <c r="O58">
        <v>206</v>
      </c>
      <c r="P58">
        <v>219</v>
      </c>
      <c r="Q58">
        <v>216</v>
      </c>
      <c r="R58">
        <v>233</v>
      </c>
      <c r="S58">
        <v>232</v>
      </c>
      <c r="T58">
        <v>257</v>
      </c>
      <c r="U58">
        <v>255</v>
      </c>
      <c r="V58">
        <v>263</v>
      </c>
      <c r="W58">
        <v>225</v>
      </c>
      <c r="X58">
        <v>268</v>
      </c>
      <c r="Y58">
        <v>290</v>
      </c>
      <c r="Z58">
        <v>330</v>
      </c>
      <c r="AA58">
        <v>281</v>
      </c>
      <c r="AB58">
        <v>316</v>
      </c>
      <c r="AC58">
        <v>1430</v>
      </c>
      <c r="AD58">
        <v>1135</v>
      </c>
      <c r="AE58">
        <v>987</v>
      </c>
      <c r="AF58">
        <v>1045</v>
      </c>
      <c r="AG58">
        <v>960</v>
      </c>
      <c r="AH58">
        <v>898</v>
      </c>
      <c r="AI58">
        <v>606</v>
      </c>
      <c r="AJ58">
        <v>571</v>
      </c>
      <c r="AK58">
        <v>427</v>
      </c>
      <c r="AL58">
        <v>398</v>
      </c>
      <c r="AM58">
        <v>246</v>
      </c>
      <c r="AN58">
        <v>206</v>
      </c>
      <c r="AO58">
        <v>109</v>
      </c>
      <c r="AP58">
        <v>35</v>
      </c>
      <c r="AQ58">
        <v>18</v>
      </c>
      <c r="AR58">
        <v>8</v>
      </c>
      <c r="AS58" s="2">
        <v>6735</v>
      </c>
      <c r="AT58" s="2">
        <v>81</v>
      </c>
      <c r="AU58" s="2">
        <v>101</v>
      </c>
      <c r="AV58" s="2">
        <v>110</v>
      </c>
      <c r="AW58" s="2">
        <v>87</v>
      </c>
      <c r="AX58" s="2">
        <v>95</v>
      </c>
      <c r="AY58" s="2">
        <v>105</v>
      </c>
      <c r="AZ58" s="2">
        <v>94</v>
      </c>
      <c r="BA58" s="2">
        <v>104</v>
      </c>
      <c r="BB58" s="2">
        <v>108</v>
      </c>
      <c r="BC58" s="2">
        <v>108</v>
      </c>
      <c r="BD58" s="2">
        <v>106</v>
      </c>
      <c r="BE58" s="2">
        <v>100</v>
      </c>
      <c r="BF58" s="2">
        <v>95</v>
      </c>
      <c r="BG58" s="2">
        <v>108</v>
      </c>
      <c r="BH58" s="2">
        <v>122</v>
      </c>
      <c r="BI58" s="2">
        <v>125</v>
      </c>
      <c r="BJ58" s="2">
        <v>126</v>
      </c>
      <c r="BK58" s="2">
        <v>119</v>
      </c>
      <c r="BL58" s="2">
        <v>121</v>
      </c>
      <c r="BM58" s="2">
        <v>98</v>
      </c>
      <c r="BN58" s="2">
        <v>121</v>
      </c>
      <c r="BO58" s="2">
        <v>122</v>
      </c>
      <c r="BP58" s="2">
        <v>165</v>
      </c>
      <c r="BQ58" s="2">
        <v>122</v>
      </c>
      <c r="BR58" s="2">
        <v>165</v>
      </c>
      <c r="BS58" s="2">
        <v>678</v>
      </c>
      <c r="BT58" s="2">
        <v>516</v>
      </c>
      <c r="BU58" s="2">
        <v>471</v>
      </c>
      <c r="BV58" s="2">
        <v>456</v>
      </c>
      <c r="BW58" s="2">
        <v>408</v>
      </c>
      <c r="BX58" s="2">
        <v>395</v>
      </c>
      <c r="BY58" s="2">
        <v>263</v>
      </c>
      <c r="BZ58" s="2">
        <v>227</v>
      </c>
      <c r="CA58" s="2">
        <v>169</v>
      </c>
      <c r="CB58" s="2">
        <v>142</v>
      </c>
      <c r="CC58" s="2">
        <v>91</v>
      </c>
      <c r="CD58" s="2">
        <v>56</v>
      </c>
      <c r="CE58" s="2">
        <v>43</v>
      </c>
      <c r="CF58" s="2">
        <v>7</v>
      </c>
      <c r="CG58" s="2">
        <v>2</v>
      </c>
      <c r="CH58" s="2">
        <v>3</v>
      </c>
      <c r="CI58">
        <v>512</v>
      </c>
      <c r="CJ58">
        <v>111</v>
      </c>
      <c r="CK58">
        <v>12</v>
      </c>
      <c r="CL58" s="3">
        <v>8046</v>
      </c>
      <c r="CM58" s="3">
        <v>70</v>
      </c>
      <c r="CN58" s="3">
        <v>91</v>
      </c>
      <c r="CO58" s="3">
        <v>82</v>
      </c>
      <c r="CP58" s="3">
        <v>94</v>
      </c>
      <c r="CQ58" s="3">
        <v>109</v>
      </c>
      <c r="CR58" s="3">
        <v>79</v>
      </c>
      <c r="CS58" s="3">
        <v>99</v>
      </c>
      <c r="CT58" s="3">
        <v>88</v>
      </c>
      <c r="CU58" s="3">
        <v>85</v>
      </c>
      <c r="CV58" s="3">
        <v>111</v>
      </c>
      <c r="CW58" s="3">
        <v>102</v>
      </c>
      <c r="CX58" s="3">
        <v>106</v>
      </c>
      <c r="CY58" s="3">
        <v>124</v>
      </c>
      <c r="CZ58" s="3">
        <v>108</v>
      </c>
      <c r="DA58" s="3">
        <v>111</v>
      </c>
      <c r="DB58" s="3">
        <v>107</v>
      </c>
      <c r="DC58" s="3">
        <v>131</v>
      </c>
      <c r="DD58" s="3">
        <v>136</v>
      </c>
      <c r="DE58" s="3">
        <v>143</v>
      </c>
      <c r="DF58" s="3">
        <v>127</v>
      </c>
      <c r="DG58" s="3">
        <v>148</v>
      </c>
      <c r="DH58" s="3">
        <v>169</v>
      </c>
      <c r="DI58" s="3">
        <v>164</v>
      </c>
      <c r="DJ58" s="3">
        <v>159</v>
      </c>
      <c r="DK58" s="3">
        <v>151</v>
      </c>
      <c r="DL58" s="3">
        <v>751</v>
      </c>
      <c r="DM58" s="3">
        <v>619</v>
      </c>
      <c r="DN58" s="3">
        <v>515</v>
      </c>
      <c r="DO58" s="3">
        <v>589</v>
      </c>
      <c r="DP58" s="3">
        <v>553</v>
      </c>
      <c r="DQ58" s="3">
        <v>503</v>
      </c>
      <c r="DR58" s="3">
        <v>342</v>
      </c>
      <c r="DS58" s="3">
        <v>344</v>
      </c>
      <c r="DT58" s="3">
        <v>258</v>
      </c>
      <c r="DU58" s="3">
        <v>256</v>
      </c>
      <c r="DV58" s="3">
        <v>155</v>
      </c>
      <c r="DW58" s="3">
        <v>150</v>
      </c>
      <c r="DX58" s="3">
        <v>67</v>
      </c>
      <c r="DY58" s="3">
        <v>28</v>
      </c>
      <c r="DZ58" s="3">
        <v>16</v>
      </c>
      <c r="EA58" s="3">
        <v>5</v>
      </c>
      <c r="EB58">
        <v>934</v>
      </c>
      <c r="EC58">
        <v>265</v>
      </c>
      <c r="ED58">
        <v>49</v>
      </c>
      <c r="EE58">
        <v>552</v>
      </c>
      <c r="EF58">
        <v>4462</v>
      </c>
      <c r="EG58">
        <v>845</v>
      </c>
    </row>
    <row r="59" spans="1:137" x14ac:dyDescent="0.2">
      <c r="A59" t="s">
        <v>288</v>
      </c>
      <c r="B59" s="1">
        <v>6</v>
      </c>
      <c r="C59">
        <v>52529</v>
      </c>
      <c r="D59">
        <v>878</v>
      </c>
      <c r="E59">
        <v>821</v>
      </c>
      <c r="F59">
        <v>802</v>
      </c>
      <c r="G59">
        <v>815</v>
      </c>
      <c r="H59">
        <v>830</v>
      </c>
      <c r="I59">
        <v>813</v>
      </c>
      <c r="J59">
        <v>849</v>
      </c>
      <c r="K59">
        <v>810</v>
      </c>
      <c r="L59">
        <v>862</v>
      </c>
      <c r="M59">
        <v>868</v>
      </c>
      <c r="N59">
        <v>1013</v>
      </c>
      <c r="O59">
        <v>1050</v>
      </c>
      <c r="P59">
        <v>1160</v>
      </c>
      <c r="Q59">
        <v>1068</v>
      </c>
      <c r="R59">
        <v>1237</v>
      </c>
      <c r="S59">
        <v>1190</v>
      </c>
      <c r="T59">
        <v>1077</v>
      </c>
      <c r="U59">
        <v>1102</v>
      </c>
      <c r="V59">
        <v>1185</v>
      </c>
      <c r="W59">
        <v>923</v>
      </c>
      <c r="X59">
        <v>1020</v>
      </c>
      <c r="Y59">
        <v>1124</v>
      </c>
      <c r="Z59">
        <v>1007</v>
      </c>
      <c r="AA59">
        <v>989</v>
      </c>
      <c r="AB59">
        <v>1076</v>
      </c>
      <c r="AC59">
        <v>5120</v>
      </c>
      <c r="AD59">
        <v>5118</v>
      </c>
      <c r="AE59">
        <v>4468</v>
      </c>
      <c r="AF59">
        <v>4317</v>
      </c>
      <c r="AG59">
        <v>3112</v>
      </c>
      <c r="AH59">
        <v>1925</v>
      </c>
      <c r="AI59">
        <v>1301</v>
      </c>
      <c r="AJ59">
        <v>887</v>
      </c>
      <c r="AK59">
        <v>647</v>
      </c>
      <c r="AL59">
        <v>469</v>
      </c>
      <c r="AM59">
        <v>286</v>
      </c>
      <c r="AN59">
        <v>184</v>
      </c>
      <c r="AO59">
        <v>82</v>
      </c>
      <c r="AP59">
        <v>28</v>
      </c>
      <c r="AQ59">
        <v>10</v>
      </c>
      <c r="AR59">
        <v>4</v>
      </c>
      <c r="AS59" s="2">
        <v>25200</v>
      </c>
      <c r="AT59" s="2">
        <v>448</v>
      </c>
      <c r="AU59" s="2">
        <v>412</v>
      </c>
      <c r="AV59" s="2">
        <v>419</v>
      </c>
      <c r="AW59" s="2">
        <v>421</v>
      </c>
      <c r="AX59" s="2">
        <v>427</v>
      </c>
      <c r="AY59" s="2">
        <v>408</v>
      </c>
      <c r="AZ59" s="2">
        <v>444</v>
      </c>
      <c r="BA59" s="2">
        <v>427</v>
      </c>
      <c r="BB59" s="2">
        <v>465</v>
      </c>
      <c r="BC59" s="2">
        <v>450</v>
      </c>
      <c r="BD59" s="2">
        <v>527</v>
      </c>
      <c r="BE59" s="2">
        <v>493</v>
      </c>
      <c r="BF59" s="2">
        <v>545</v>
      </c>
      <c r="BG59" s="2">
        <v>501</v>
      </c>
      <c r="BH59" s="2">
        <v>542</v>
      </c>
      <c r="BI59" s="2">
        <v>533</v>
      </c>
      <c r="BJ59" s="2">
        <v>507</v>
      </c>
      <c r="BK59" s="2">
        <v>532</v>
      </c>
      <c r="BL59" s="2">
        <v>531</v>
      </c>
      <c r="BM59" s="2">
        <v>407</v>
      </c>
      <c r="BN59" s="2">
        <v>460</v>
      </c>
      <c r="BO59" s="2">
        <v>519</v>
      </c>
      <c r="BP59" s="2">
        <v>475</v>
      </c>
      <c r="BQ59" s="2">
        <v>478</v>
      </c>
      <c r="BR59" s="2">
        <v>507</v>
      </c>
      <c r="BS59" s="2">
        <v>2463</v>
      </c>
      <c r="BT59" s="2">
        <v>2492</v>
      </c>
      <c r="BU59" s="2">
        <v>2111</v>
      </c>
      <c r="BV59" s="2">
        <v>2101</v>
      </c>
      <c r="BW59" s="2">
        <v>1497</v>
      </c>
      <c r="BX59" s="2">
        <v>934</v>
      </c>
      <c r="BY59" s="2">
        <v>608</v>
      </c>
      <c r="BZ59" s="2">
        <v>406</v>
      </c>
      <c r="CA59" s="2">
        <v>270</v>
      </c>
      <c r="CB59" s="2">
        <v>205</v>
      </c>
      <c r="CC59" s="2">
        <v>119</v>
      </c>
      <c r="CD59" s="2">
        <v>76</v>
      </c>
      <c r="CE59" s="2">
        <v>24</v>
      </c>
      <c r="CF59" s="2">
        <v>10</v>
      </c>
      <c r="CG59" s="2">
        <v>5</v>
      </c>
      <c r="CH59" s="2">
        <v>2</v>
      </c>
      <c r="CI59">
        <v>711</v>
      </c>
      <c r="CJ59">
        <v>118</v>
      </c>
      <c r="CK59">
        <v>18</v>
      </c>
      <c r="CL59" s="3">
        <v>27329</v>
      </c>
      <c r="CM59" s="3">
        <v>430</v>
      </c>
      <c r="CN59" s="3">
        <v>409</v>
      </c>
      <c r="CO59" s="3">
        <v>383</v>
      </c>
      <c r="CP59" s="3">
        <v>393</v>
      </c>
      <c r="CQ59" s="3">
        <v>404</v>
      </c>
      <c r="CR59" s="3">
        <v>405</v>
      </c>
      <c r="CS59" s="3">
        <v>405</v>
      </c>
      <c r="CT59" s="3">
        <v>383</v>
      </c>
      <c r="CU59" s="3">
        <v>396</v>
      </c>
      <c r="CV59" s="3">
        <v>418</v>
      </c>
      <c r="CW59" s="3">
        <v>486</v>
      </c>
      <c r="CX59" s="3">
        <v>557</v>
      </c>
      <c r="CY59" s="3">
        <v>615</v>
      </c>
      <c r="CZ59" s="3">
        <v>567</v>
      </c>
      <c r="DA59" s="3">
        <v>695</v>
      </c>
      <c r="DB59" s="3">
        <v>658</v>
      </c>
      <c r="DC59" s="3">
        <v>570</v>
      </c>
      <c r="DD59" s="3">
        <v>570</v>
      </c>
      <c r="DE59" s="3">
        <v>655</v>
      </c>
      <c r="DF59" s="3">
        <v>516</v>
      </c>
      <c r="DG59" s="3">
        <v>560</v>
      </c>
      <c r="DH59" s="3">
        <v>605</v>
      </c>
      <c r="DI59" s="3">
        <v>533</v>
      </c>
      <c r="DJ59" s="3">
        <v>511</v>
      </c>
      <c r="DK59" s="3">
        <v>569</v>
      </c>
      <c r="DL59" s="3">
        <v>2657</v>
      </c>
      <c r="DM59" s="3">
        <v>2626</v>
      </c>
      <c r="DN59" s="3">
        <v>2357</v>
      </c>
      <c r="DO59" s="3">
        <v>2217</v>
      </c>
      <c r="DP59" s="3">
        <v>1615</v>
      </c>
      <c r="DQ59" s="3">
        <v>991</v>
      </c>
      <c r="DR59" s="3">
        <v>693</v>
      </c>
      <c r="DS59" s="3">
        <v>481</v>
      </c>
      <c r="DT59" s="3">
        <v>378</v>
      </c>
      <c r="DU59" s="3">
        <v>264</v>
      </c>
      <c r="DV59" s="3">
        <v>168</v>
      </c>
      <c r="DW59" s="3">
        <v>108</v>
      </c>
      <c r="DX59" s="3">
        <v>58</v>
      </c>
      <c r="DY59" s="3">
        <v>18</v>
      </c>
      <c r="DZ59" s="3">
        <v>5</v>
      </c>
      <c r="EA59" s="3">
        <v>2</v>
      </c>
      <c r="EB59">
        <v>1001</v>
      </c>
      <c r="EC59">
        <v>191</v>
      </c>
      <c r="ED59">
        <v>25</v>
      </c>
      <c r="EE59">
        <v>2920</v>
      </c>
      <c r="EF59">
        <v>17217</v>
      </c>
      <c r="EG59">
        <v>1684</v>
      </c>
    </row>
    <row r="60" spans="1:137" x14ac:dyDescent="0.2">
      <c r="A60" t="s">
        <v>289</v>
      </c>
      <c r="B60" s="1">
        <v>4</v>
      </c>
      <c r="C60">
        <v>12762</v>
      </c>
      <c r="D60">
        <v>140</v>
      </c>
      <c r="E60">
        <v>151</v>
      </c>
      <c r="F60">
        <v>146</v>
      </c>
      <c r="G60">
        <v>147</v>
      </c>
      <c r="H60">
        <v>138</v>
      </c>
      <c r="I60">
        <v>120</v>
      </c>
      <c r="J60">
        <v>152</v>
      </c>
      <c r="K60">
        <v>147</v>
      </c>
      <c r="L60">
        <v>140</v>
      </c>
      <c r="M60">
        <v>155</v>
      </c>
      <c r="N60">
        <v>180</v>
      </c>
      <c r="O60">
        <v>163</v>
      </c>
      <c r="P60">
        <v>203</v>
      </c>
      <c r="Q60">
        <v>173</v>
      </c>
      <c r="R60">
        <v>190</v>
      </c>
      <c r="S60">
        <v>222</v>
      </c>
      <c r="T60">
        <v>210</v>
      </c>
      <c r="U60">
        <v>205</v>
      </c>
      <c r="V60">
        <v>245</v>
      </c>
      <c r="W60">
        <v>222</v>
      </c>
      <c r="X60">
        <v>239</v>
      </c>
      <c r="Y60">
        <v>275</v>
      </c>
      <c r="Z60">
        <v>276</v>
      </c>
      <c r="AA60">
        <v>286</v>
      </c>
      <c r="AB60">
        <v>251</v>
      </c>
      <c r="AC60">
        <v>1185</v>
      </c>
      <c r="AD60">
        <v>983</v>
      </c>
      <c r="AE60">
        <v>852</v>
      </c>
      <c r="AF60">
        <v>933</v>
      </c>
      <c r="AG60">
        <v>919</v>
      </c>
      <c r="AH60">
        <v>781</v>
      </c>
      <c r="AI60">
        <v>619</v>
      </c>
      <c r="AJ60">
        <v>460</v>
      </c>
      <c r="AK60">
        <v>363</v>
      </c>
      <c r="AL60">
        <v>334</v>
      </c>
      <c r="AM60">
        <v>226</v>
      </c>
      <c r="AN60">
        <v>181</v>
      </c>
      <c r="AO60">
        <v>96</v>
      </c>
      <c r="AP60">
        <v>32</v>
      </c>
      <c r="AQ60">
        <v>16</v>
      </c>
      <c r="AR60">
        <v>5</v>
      </c>
      <c r="AS60" s="2">
        <v>5677</v>
      </c>
      <c r="AT60" s="2">
        <v>75</v>
      </c>
      <c r="AU60" s="2">
        <v>93</v>
      </c>
      <c r="AV60" s="2">
        <v>79</v>
      </c>
      <c r="AW60" s="2">
        <v>80</v>
      </c>
      <c r="AX60" s="2">
        <v>58</v>
      </c>
      <c r="AY60" s="2">
        <v>50</v>
      </c>
      <c r="AZ60" s="2">
        <v>81</v>
      </c>
      <c r="BA60" s="2">
        <v>75</v>
      </c>
      <c r="BB60" s="2">
        <v>74</v>
      </c>
      <c r="BC60" s="2">
        <v>77</v>
      </c>
      <c r="BD60" s="2">
        <v>89</v>
      </c>
      <c r="BE60" s="2">
        <v>79</v>
      </c>
      <c r="BF60" s="2">
        <v>85</v>
      </c>
      <c r="BG60" s="2">
        <v>88</v>
      </c>
      <c r="BH60" s="2">
        <v>95</v>
      </c>
      <c r="BI60" s="2">
        <v>101</v>
      </c>
      <c r="BJ60" s="2">
        <v>95</v>
      </c>
      <c r="BK60" s="2">
        <v>97</v>
      </c>
      <c r="BL60" s="2">
        <v>112</v>
      </c>
      <c r="BM60" s="2">
        <v>105</v>
      </c>
      <c r="BN60" s="2">
        <v>113</v>
      </c>
      <c r="BO60" s="2">
        <v>135</v>
      </c>
      <c r="BP60" s="2">
        <v>138</v>
      </c>
      <c r="BQ60" s="2">
        <v>145</v>
      </c>
      <c r="BR60" s="2">
        <v>110</v>
      </c>
      <c r="BS60" s="2">
        <v>557</v>
      </c>
      <c r="BT60" s="2">
        <v>441</v>
      </c>
      <c r="BU60" s="2">
        <v>359</v>
      </c>
      <c r="BV60" s="2">
        <v>378</v>
      </c>
      <c r="BW60" s="2">
        <v>434</v>
      </c>
      <c r="BX60" s="2">
        <v>335</v>
      </c>
      <c r="BY60" s="2">
        <v>248</v>
      </c>
      <c r="BZ60" s="2">
        <v>182</v>
      </c>
      <c r="CA60" s="2">
        <v>133</v>
      </c>
      <c r="CB60" s="2">
        <v>125</v>
      </c>
      <c r="CC60" s="2">
        <v>66</v>
      </c>
      <c r="CD60" s="2">
        <v>52</v>
      </c>
      <c r="CE60" s="2">
        <v>25</v>
      </c>
      <c r="CF60" s="2">
        <v>7</v>
      </c>
      <c r="CG60" s="2">
        <v>3</v>
      </c>
      <c r="CH60" s="2">
        <v>1</v>
      </c>
      <c r="CI60">
        <v>412</v>
      </c>
      <c r="CJ60">
        <v>88</v>
      </c>
      <c r="CK60">
        <v>11</v>
      </c>
      <c r="CL60" s="3">
        <v>7085</v>
      </c>
      <c r="CM60" s="3">
        <v>66</v>
      </c>
      <c r="CN60" s="3">
        <v>58</v>
      </c>
      <c r="CO60" s="3">
        <v>67</v>
      </c>
      <c r="CP60" s="3">
        <v>67</v>
      </c>
      <c r="CQ60" s="3">
        <v>80</v>
      </c>
      <c r="CR60" s="3">
        <v>70</v>
      </c>
      <c r="CS60" s="3">
        <v>71</v>
      </c>
      <c r="CT60" s="3">
        <v>72</v>
      </c>
      <c r="CU60" s="3">
        <v>67</v>
      </c>
      <c r="CV60" s="3">
        <v>78</v>
      </c>
      <c r="CW60" s="3">
        <v>91</v>
      </c>
      <c r="CX60" s="3">
        <v>84</v>
      </c>
      <c r="CY60" s="3">
        <v>118</v>
      </c>
      <c r="CZ60" s="3">
        <v>84</v>
      </c>
      <c r="DA60" s="3">
        <v>96</v>
      </c>
      <c r="DB60" s="3">
        <v>121</v>
      </c>
      <c r="DC60" s="3">
        <v>115</v>
      </c>
      <c r="DD60" s="3">
        <v>108</v>
      </c>
      <c r="DE60" s="3">
        <v>132</v>
      </c>
      <c r="DF60" s="3">
        <v>117</v>
      </c>
      <c r="DG60" s="3">
        <v>126</v>
      </c>
      <c r="DH60" s="3">
        <v>139</v>
      </c>
      <c r="DI60" s="3">
        <v>137</v>
      </c>
      <c r="DJ60" s="3">
        <v>142</v>
      </c>
      <c r="DK60" s="3">
        <v>140</v>
      </c>
      <c r="DL60" s="3">
        <v>628</v>
      </c>
      <c r="DM60" s="3">
        <v>542</v>
      </c>
      <c r="DN60" s="3">
        <v>493</v>
      </c>
      <c r="DO60" s="3">
        <v>556</v>
      </c>
      <c r="DP60" s="3">
        <v>485</v>
      </c>
      <c r="DQ60" s="3">
        <v>446</v>
      </c>
      <c r="DR60" s="3">
        <v>371</v>
      </c>
      <c r="DS60" s="3">
        <v>278</v>
      </c>
      <c r="DT60" s="3">
        <v>230</v>
      </c>
      <c r="DU60" s="3">
        <v>209</v>
      </c>
      <c r="DV60" s="3">
        <v>160</v>
      </c>
      <c r="DW60" s="3">
        <v>129</v>
      </c>
      <c r="DX60" s="3">
        <v>71</v>
      </c>
      <c r="DY60" s="3">
        <v>25</v>
      </c>
      <c r="DZ60" s="3">
        <v>12</v>
      </c>
      <c r="EA60" s="3">
        <v>4</v>
      </c>
      <c r="EB60">
        <v>841</v>
      </c>
      <c r="EC60">
        <v>241</v>
      </c>
      <c r="ED60">
        <v>42</v>
      </c>
      <c r="EE60">
        <v>472</v>
      </c>
      <c r="EF60">
        <v>3982</v>
      </c>
      <c r="EG60">
        <v>818</v>
      </c>
    </row>
    <row r="61" spans="1:137" x14ac:dyDescent="0.2">
      <c r="A61" t="s">
        <v>290</v>
      </c>
      <c r="B61" s="1">
        <v>5</v>
      </c>
      <c r="C61">
        <v>10514</v>
      </c>
      <c r="D61">
        <v>151</v>
      </c>
      <c r="E61">
        <v>114</v>
      </c>
      <c r="F61">
        <v>138</v>
      </c>
      <c r="G61">
        <v>117</v>
      </c>
      <c r="H61">
        <v>125</v>
      </c>
      <c r="I61">
        <v>157</v>
      </c>
      <c r="J61">
        <v>134</v>
      </c>
      <c r="K61">
        <v>145</v>
      </c>
      <c r="L61">
        <v>146</v>
      </c>
      <c r="M61">
        <v>169</v>
      </c>
      <c r="N61">
        <v>163</v>
      </c>
      <c r="O61">
        <v>172</v>
      </c>
      <c r="P61">
        <v>199</v>
      </c>
      <c r="Q61">
        <v>178</v>
      </c>
      <c r="R61">
        <v>205</v>
      </c>
      <c r="S61">
        <v>197</v>
      </c>
      <c r="T61">
        <v>213</v>
      </c>
      <c r="U61">
        <v>191</v>
      </c>
      <c r="V61">
        <v>202</v>
      </c>
      <c r="W61">
        <v>197</v>
      </c>
      <c r="X61">
        <v>209</v>
      </c>
      <c r="Y61">
        <v>214</v>
      </c>
      <c r="Z61">
        <v>249</v>
      </c>
      <c r="AA61">
        <v>186</v>
      </c>
      <c r="AB61">
        <v>244</v>
      </c>
      <c r="AC61">
        <v>1070</v>
      </c>
      <c r="AD61">
        <v>957</v>
      </c>
      <c r="AE61">
        <v>834</v>
      </c>
      <c r="AF61">
        <v>804</v>
      </c>
      <c r="AG61">
        <v>702</v>
      </c>
      <c r="AH61">
        <v>527</v>
      </c>
      <c r="AI61">
        <v>404</v>
      </c>
      <c r="AJ61">
        <v>284</v>
      </c>
      <c r="AK61">
        <v>203</v>
      </c>
      <c r="AL61">
        <v>133</v>
      </c>
      <c r="AM61">
        <v>78</v>
      </c>
      <c r="AN61">
        <v>54</v>
      </c>
      <c r="AO61">
        <v>35</v>
      </c>
      <c r="AP61">
        <v>14</v>
      </c>
      <c r="AQ61">
        <v>0</v>
      </c>
      <c r="AR61">
        <v>0</v>
      </c>
      <c r="AS61" s="2">
        <v>4965</v>
      </c>
      <c r="AT61" s="2">
        <v>79</v>
      </c>
      <c r="AU61" s="2">
        <v>63</v>
      </c>
      <c r="AV61" s="2">
        <v>74</v>
      </c>
      <c r="AW61" s="2">
        <v>44</v>
      </c>
      <c r="AX61" s="2">
        <v>73</v>
      </c>
      <c r="AY61" s="2">
        <v>81</v>
      </c>
      <c r="AZ61" s="2">
        <v>69</v>
      </c>
      <c r="BA61" s="2">
        <v>76</v>
      </c>
      <c r="BB61" s="2">
        <v>68</v>
      </c>
      <c r="BC61" s="2">
        <v>85</v>
      </c>
      <c r="BD61" s="2">
        <v>84</v>
      </c>
      <c r="BE61" s="2">
        <v>89</v>
      </c>
      <c r="BF61" s="2">
        <v>91</v>
      </c>
      <c r="BG61" s="2">
        <v>88</v>
      </c>
      <c r="BH61" s="2">
        <v>112</v>
      </c>
      <c r="BI61" s="2">
        <v>79</v>
      </c>
      <c r="BJ61" s="2">
        <v>110</v>
      </c>
      <c r="BK61" s="2">
        <v>95</v>
      </c>
      <c r="BL61" s="2">
        <v>101</v>
      </c>
      <c r="BM61" s="2">
        <v>97</v>
      </c>
      <c r="BN61" s="2">
        <v>110</v>
      </c>
      <c r="BO61" s="2">
        <v>114</v>
      </c>
      <c r="BP61" s="2">
        <v>107</v>
      </c>
      <c r="BQ61" s="2">
        <v>87</v>
      </c>
      <c r="BR61" s="2">
        <v>124</v>
      </c>
      <c r="BS61" s="2">
        <v>521</v>
      </c>
      <c r="BT61" s="2">
        <v>425</v>
      </c>
      <c r="BU61" s="2">
        <v>387</v>
      </c>
      <c r="BV61" s="2">
        <v>376</v>
      </c>
      <c r="BW61" s="2">
        <v>313</v>
      </c>
      <c r="BX61" s="2">
        <v>226</v>
      </c>
      <c r="BY61" s="2">
        <v>180</v>
      </c>
      <c r="BZ61" s="2">
        <v>138</v>
      </c>
      <c r="CA61" s="2">
        <v>79</v>
      </c>
      <c r="CB61" s="2">
        <v>58</v>
      </c>
      <c r="CC61" s="2">
        <v>30</v>
      </c>
      <c r="CD61" s="2">
        <v>19</v>
      </c>
      <c r="CE61" s="2">
        <v>8</v>
      </c>
      <c r="CF61" s="2">
        <v>2</v>
      </c>
      <c r="CG61" s="2">
        <v>0</v>
      </c>
      <c r="CH61" s="2">
        <v>0</v>
      </c>
      <c r="CI61">
        <v>197</v>
      </c>
      <c r="CJ61">
        <v>29</v>
      </c>
      <c r="CK61">
        <v>2</v>
      </c>
      <c r="CL61" s="3">
        <v>5549</v>
      </c>
      <c r="CM61" s="3">
        <v>72</v>
      </c>
      <c r="CN61" s="3">
        <v>51</v>
      </c>
      <c r="CO61" s="3">
        <v>65</v>
      </c>
      <c r="CP61" s="3">
        <v>73</v>
      </c>
      <c r="CQ61" s="3">
        <v>52</v>
      </c>
      <c r="CR61" s="3">
        <v>76</v>
      </c>
      <c r="CS61" s="3">
        <v>66</v>
      </c>
      <c r="CT61" s="3">
        <v>69</v>
      </c>
      <c r="CU61" s="3">
        <v>78</v>
      </c>
      <c r="CV61" s="3">
        <v>83</v>
      </c>
      <c r="CW61" s="3">
        <v>79</v>
      </c>
      <c r="CX61" s="3">
        <v>82</v>
      </c>
      <c r="CY61" s="3">
        <v>108</v>
      </c>
      <c r="CZ61" s="3">
        <v>90</v>
      </c>
      <c r="DA61" s="3">
        <v>93</v>
      </c>
      <c r="DB61" s="3">
        <v>118</v>
      </c>
      <c r="DC61" s="3">
        <v>103</v>
      </c>
      <c r="DD61" s="3">
        <v>97</v>
      </c>
      <c r="DE61" s="3">
        <v>101</v>
      </c>
      <c r="DF61" s="3">
        <v>100</v>
      </c>
      <c r="DG61" s="3">
        <v>99</v>
      </c>
      <c r="DH61" s="3">
        <v>100</v>
      </c>
      <c r="DI61" s="3">
        <v>142</v>
      </c>
      <c r="DJ61" s="3">
        <v>99</v>
      </c>
      <c r="DK61" s="3">
        <v>120</v>
      </c>
      <c r="DL61" s="3">
        <v>548</v>
      </c>
      <c r="DM61" s="3">
        <v>533</v>
      </c>
      <c r="DN61" s="3">
        <v>446</v>
      </c>
      <c r="DO61" s="3">
        <v>429</v>
      </c>
      <c r="DP61" s="3">
        <v>389</v>
      </c>
      <c r="DQ61" s="3">
        <v>301</v>
      </c>
      <c r="DR61" s="3">
        <v>224</v>
      </c>
      <c r="DS61" s="3">
        <v>146</v>
      </c>
      <c r="DT61" s="3">
        <v>124</v>
      </c>
      <c r="DU61" s="3">
        <v>75</v>
      </c>
      <c r="DV61" s="3">
        <v>48</v>
      </c>
      <c r="DW61" s="3">
        <v>35</v>
      </c>
      <c r="DX61" s="3">
        <v>27</v>
      </c>
      <c r="DY61" s="3">
        <v>11</v>
      </c>
      <c r="DZ61" s="3">
        <v>0</v>
      </c>
      <c r="EA61" s="3">
        <v>0</v>
      </c>
      <c r="EB61">
        <v>321</v>
      </c>
      <c r="EC61">
        <v>74</v>
      </c>
      <c r="ED61">
        <v>11</v>
      </c>
      <c r="EE61">
        <v>452</v>
      </c>
      <c r="EF61">
        <v>3423</v>
      </c>
      <c r="EG61">
        <v>525</v>
      </c>
    </row>
    <row r="62" spans="1:137" x14ac:dyDescent="0.2">
      <c r="A62" t="s">
        <v>291</v>
      </c>
      <c r="B62" s="1">
        <v>6</v>
      </c>
      <c r="C62">
        <v>30772</v>
      </c>
      <c r="D62">
        <v>465</v>
      </c>
      <c r="E62">
        <v>438</v>
      </c>
      <c r="F62">
        <v>494</v>
      </c>
      <c r="G62">
        <v>466</v>
      </c>
      <c r="H62">
        <v>476</v>
      </c>
      <c r="I62">
        <v>469</v>
      </c>
      <c r="J62">
        <v>456</v>
      </c>
      <c r="K62">
        <v>481</v>
      </c>
      <c r="L62">
        <v>479</v>
      </c>
      <c r="M62">
        <v>490</v>
      </c>
      <c r="N62">
        <v>611</v>
      </c>
      <c r="O62">
        <v>497</v>
      </c>
      <c r="P62">
        <v>562</v>
      </c>
      <c r="Q62">
        <v>513</v>
      </c>
      <c r="R62">
        <v>624</v>
      </c>
      <c r="S62">
        <v>623</v>
      </c>
      <c r="T62">
        <v>592</v>
      </c>
      <c r="U62">
        <v>629</v>
      </c>
      <c r="V62">
        <v>649</v>
      </c>
      <c r="W62">
        <v>502</v>
      </c>
      <c r="X62">
        <v>581</v>
      </c>
      <c r="Y62">
        <v>641</v>
      </c>
      <c r="Z62">
        <v>664</v>
      </c>
      <c r="AA62">
        <v>648</v>
      </c>
      <c r="AB62">
        <v>680</v>
      </c>
      <c r="AC62">
        <v>2935</v>
      </c>
      <c r="AD62">
        <v>2541</v>
      </c>
      <c r="AE62">
        <v>2271</v>
      </c>
      <c r="AF62">
        <v>2119</v>
      </c>
      <c r="AG62">
        <v>1910</v>
      </c>
      <c r="AH62">
        <v>1442</v>
      </c>
      <c r="AI62">
        <v>1121</v>
      </c>
      <c r="AJ62">
        <v>908</v>
      </c>
      <c r="AK62">
        <v>670</v>
      </c>
      <c r="AL62">
        <v>469</v>
      </c>
      <c r="AM62">
        <v>308</v>
      </c>
      <c r="AN62">
        <v>202</v>
      </c>
      <c r="AO62">
        <v>99</v>
      </c>
      <c r="AP62">
        <v>31</v>
      </c>
      <c r="AQ62">
        <v>12</v>
      </c>
      <c r="AR62">
        <v>4</v>
      </c>
      <c r="AS62" s="2">
        <v>14594</v>
      </c>
      <c r="AT62" s="2">
        <v>263</v>
      </c>
      <c r="AU62" s="2">
        <v>241</v>
      </c>
      <c r="AV62" s="2">
        <v>249</v>
      </c>
      <c r="AW62" s="2">
        <v>228</v>
      </c>
      <c r="AX62" s="2">
        <v>216</v>
      </c>
      <c r="AY62" s="2">
        <v>236</v>
      </c>
      <c r="AZ62" s="2">
        <v>224</v>
      </c>
      <c r="BA62" s="2">
        <v>240</v>
      </c>
      <c r="BB62" s="2">
        <v>231</v>
      </c>
      <c r="BC62" s="2">
        <v>266</v>
      </c>
      <c r="BD62" s="2">
        <v>311</v>
      </c>
      <c r="BE62" s="2">
        <v>231</v>
      </c>
      <c r="BF62" s="2">
        <v>286</v>
      </c>
      <c r="BG62" s="2">
        <v>281</v>
      </c>
      <c r="BH62" s="2">
        <v>287</v>
      </c>
      <c r="BI62" s="2">
        <v>310</v>
      </c>
      <c r="BJ62" s="2">
        <v>300</v>
      </c>
      <c r="BK62" s="2">
        <v>334</v>
      </c>
      <c r="BL62" s="2">
        <v>296</v>
      </c>
      <c r="BM62" s="2">
        <v>237</v>
      </c>
      <c r="BN62" s="2">
        <v>280</v>
      </c>
      <c r="BO62" s="2">
        <v>306</v>
      </c>
      <c r="BP62" s="2">
        <v>315</v>
      </c>
      <c r="BQ62" s="2">
        <v>313</v>
      </c>
      <c r="BR62" s="2">
        <v>337</v>
      </c>
      <c r="BS62" s="2">
        <v>1440</v>
      </c>
      <c r="BT62" s="2">
        <v>1214</v>
      </c>
      <c r="BU62" s="2">
        <v>1068</v>
      </c>
      <c r="BV62" s="2">
        <v>965</v>
      </c>
      <c r="BW62" s="2">
        <v>862</v>
      </c>
      <c r="BX62" s="2">
        <v>680</v>
      </c>
      <c r="BY62" s="2">
        <v>469</v>
      </c>
      <c r="BZ62" s="2">
        <v>395</v>
      </c>
      <c r="CA62" s="2">
        <v>275</v>
      </c>
      <c r="CB62" s="2">
        <v>193</v>
      </c>
      <c r="CC62" s="2">
        <v>110</v>
      </c>
      <c r="CD62" s="2">
        <v>57</v>
      </c>
      <c r="CE62" s="2">
        <v>33</v>
      </c>
      <c r="CF62" s="2">
        <v>9</v>
      </c>
      <c r="CG62" s="2">
        <v>2</v>
      </c>
      <c r="CH62" s="2">
        <v>1</v>
      </c>
      <c r="CI62">
        <v>681</v>
      </c>
      <c r="CJ62">
        <v>103</v>
      </c>
      <c r="CK62">
        <v>12</v>
      </c>
      <c r="CL62" s="3">
        <v>16178</v>
      </c>
      <c r="CM62" s="3">
        <v>202</v>
      </c>
      <c r="CN62" s="3">
        <v>197</v>
      </c>
      <c r="CO62" s="3">
        <v>246</v>
      </c>
      <c r="CP62" s="3">
        <v>238</v>
      </c>
      <c r="CQ62" s="3">
        <v>259</v>
      </c>
      <c r="CR62" s="3">
        <v>233</v>
      </c>
      <c r="CS62" s="3">
        <v>232</v>
      </c>
      <c r="CT62" s="3">
        <v>240</v>
      </c>
      <c r="CU62" s="3">
        <v>248</v>
      </c>
      <c r="CV62" s="3">
        <v>224</v>
      </c>
      <c r="CW62" s="3">
        <v>300</v>
      </c>
      <c r="CX62" s="3">
        <v>266</v>
      </c>
      <c r="CY62" s="3">
        <v>276</v>
      </c>
      <c r="CZ62" s="3">
        <v>232</v>
      </c>
      <c r="DA62" s="3">
        <v>337</v>
      </c>
      <c r="DB62" s="3">
        <v>313</v>
      </c>
      <c r="DC62" s="3">
        <v>292</v>
      </c>
      <c r="DD62" s="3">
        <v>294</v>
      </c>
      <c r="DE62" s="3">
        <v>354</v>
      </c>
      <c r="DF62" s="3">
        <v>264</v>
      </c>
      <c r="DG62" s="3">
        <v>301</v>
      </c>
      <c r="DH62" s="3">
        <v>335</v>
      </c>
      <c r="DI62" s="3">
        <v>349</v>
      </c>
      <c r="DJ62" s="3">
        <v>335</v>
      </c>
      <c r="DK62" s="3">
        <v>342</v>
      </c>
      <c r="DL62" s="3">
        <v>1494</v>
      </c>
      <c r="DM62" s="3">
        <v>1327</v>
      </c>
      <c r="DN62" s="3">
        <v>1203</v>
      </c>
      <c r="DO62" s="3">
        <v>1154</v>
      </c>
      <c r="DP62" s="3">
        <v>1048</v>
      </c>
      <c r="DQ62" s="3">
        <v>763</v>
      </c>
      <c r="DR62" s="3">
        <v>651</v>
      </c>
      <c r="DS62" s="3">
        <v>513</v>
      </c>
      <c r="DT62" s="3">
        <v>395</v>
      </c>
      <c r="DU62" s="3">
        <v>277</v>
      </c>
      <c r="DV62" s="3">
        <v>198</v>
      </c>
      <c r="DW62" s="3">
        <v>145</v>
      </c>
      <c r="DX62" s="3">
        <v>66</v>
      </c>
      <c r="DY62" s="3">
        <v>22</v>
      </c>
      <c r="DZ62" s="3">
        <v>10</v>
      </c>
      <c r="EA62" s="3">
        <v>3</v>
      </c>
      <c r="EB62">
        <v>1116</v>
      </c>
      <c r="EC62">
        <v>246</v>
      </c>
      <c r="ED62">
        <v>35</v>
      </c>
      <c r="EE62">
        <v>1411</v>
      </c>
      <c r="EF62">
        <v>9406</v>
      </c>
      <c r="EG62">
        <v>1414</v>
      </c>
    </row>
    <row r="63" spans="1:137" x14ac:dyDescent="0.2">
      <c r="A63" t="s">
        <v>292</v>
      </c>
      <c r="B63" s="1">
        <v>1</v>
      </c>
      <c r="C63">
        <v>15525</v>
      </c>
      <c r="D63">
        <v>179</v>
      </c>
      <c r="E63">
        <v>225</v>
      </c>
      <c r="F63">
        <v>203</v>
      </c>
      <c r="G63">
        <v>198</v>
      </c>
      <c r="H63">
        <v>208</v>
      </c>
      <c r="I63">
        <v>220</v>
      </c>
      <c r="J63">
        <v>198</v>
      </c>
      <c r="K63">
        <v>204</v>
      </c>
      <c r="L63">
        <v>230</v>
      </c>
      <c r="M63">
        <v>225</v>
      </c>
      <c r="N63">
        <v>255</v>
      </c>
      <c r="O63">
        <v>255</v>
      </c>
      <c r="P63">
        <v>252</v>
      </c>
      <c r="Q63">
        <v>253</v>
      </c>
      <c r="R63">
        <v>251</v>
      </c>
      <c r="S63">
        <v>280</v>
      </c>
      <c r="T63">
        <v>268</v>
      </c>
      <c r="U63">
        <v>258</v>
      </c>
      <c r="V63">
        <v>289</v>
      </c>
      <c r="W63">
        <v>256</v>
      </c>
      <c r="X63">
        <v>264</v>
      </c>
      <c r="Y63">
        <v>318</v>
      </c>
      <c r="Z63">
        <v>350</v>
      </c>
      <c r="AA63">
        <v>296</v>
      </c>
      <c r="AB63">
        <v>316</v>
      </c>
      <c r="AC63">
        <v>1523</v>
      </c>
      <c r="AD63">
        <v>1335</v>
      </c>
      <c r="AE63">
        <v>1180</v>
      </c>
      <c r="AF63">
        <v>1175</v>
      </c>
      <c r="AG63">
        <v>998</v>
      </c>
      <c r="AH63">
        <v>783</v>
      </c>
      <c r="AI63">
        <v>587</v>
      </c>
      <c r="AJ63">
        <v>522</v>
      </c>
      <c r="AK63">
        <v>411</v>
      </c>
      <c r="AL63">
        <v>335</v>
      </c>
      <c r="AM63">
        <v>206</v>
      </c>
      <c r="AN63">
        <v>121</v>
      </c>
      <c r="AO63">
        <v>66</v>
      </c>
      <c r="AP63">
        <v>27</v>
      </c>
      <c r="AQ63">
        <v>3</v>
      </c>
      <c r="AR63">
        <v>3</v>
      </c>
      <c r="AS63" s="2">
        <v>7219</v>
      </c>
      <c r="AT63" s="2">
        <v>95</v>
      </c>
      <c r="AU63" s="2">
        <v>121</v>
      </c>
      <c r="AV63" s="2">
        <v>98</v>
      </c>
      <c r="AW63" s="2">
        <v>93</v>
      </c>
      <c r="AX63" s="2">
        <v>104</v>
      </c>
      <c r="AY63" s="2">
        <v>114</v>
      </c>
      <c r="AZ63" s="2">
        <v>101</v>
      </c>
      <c r="BA63" s="2">
        <v>108</v>
      </c>
      <c r="BB63" s="2">
        <v>118</v>
      </c>
      <c r="BC63" s="2">
        <v>118</v>
      </c>
      <c r="BD63" s="2">
        <v>145</v>
      </c>
      <c r="BE63" s="2">
        <v>120</v>
      </c>
      <c r="BF63" s="2">
        <v>135</v>
      </c>
      <c r="BG63" s="2">
        <v>130</v>
      </c>
      <c r="BH63" s="2">
        <v>119</v>
      </c>
      <c r="BI63" s="2">
        <v>130</v>
      </c>
      <c r="BJ63" s="2">
        <v>132</v>
      </c>
      <c r="BK63" s="2">
        <v>134</v>
      </c>
      <c r="BL63" s="2">
        <v>130</v>
      </c>
      <c r="BM63" s="2">
        <v>119</v>
      </c>
      <c r="BN63" s="2">
        <v>135</v>
      </c>
      <c r="BO63" s="2">
        <v>155</v>
      </c>
      <c r="BP63" s="2">
        <v>138</v>
      </c>
      <c r="BQ63" s="2">
        <v>136</v>
      </c>
      <c r="BR63" s="2">
        <v>153</v>
      </c>
      <c r="BS63" s="2">
        <v>741</v>
      </c>
      <c r="BT63" s="2">
        <v>628</v>
      </c>
      <c r="BU63" s="2">
        <v>535</v>
      </c>
      <c r="BV63" s="2">
        <v>507</v>
      </c>
      <c r="BW63" s="2">
        <v>466</v>
      </c>
      <c r="BX63" s="2">
        <v>341</v>
      </c>
      <c r="BY63" s="2">
        <v>248</v>
      </c>
      <c r="BZ63" s="2">
        <v>213</v>
      </c>
      <c r="CA63" s="2">
        <v>154</v>
      </c>
      <c r="CB63" s="2">
        <v>147</v>
      </c>
      <c r="CC63" s="2">
        <v>81</v>
      </c>
      <c r="CD63" s="2">
        <v>40</v>
      </c>
      <c r="CE63" s="2">
        <v>26</v>
      </c>
      <c r="CF63" s="2">
        <v>9</v>
      </c>
      <c r="CG63" s="2">
        <v>2</v>
      </c>
      <c r="CH63" s="2">
        <v>1</v>
      </c>
      <c r="CI63">
        <v>460</v>
      </c>
      <c r="CJ63">
        <v>78</v>
      </c>
      <c r="CK63">
        <v>12</v>
      </c>
      <c r="CL63" s="3">
        <v>8306</v>
      </c>
      <c r="CM63" s="3">
        <v>84</v>
      </c>
      <c r="CN63" s="3">
        <v>104</v>
      </c>
      <c r="CO63" s="3">
        <v>105</v>
      </c>
      <c r="CP63" s="3">
        <v>105</v>
      </c>
      <c r="CQ63" s="3">
        <v>104</v>
      </c>
      <c r="CR63" s="3">
        <v>105</v>
      </c>
      <c r="CS63" s="3">
        <v>97</v>
      </c>
      <c r="CT63" s="3">
        <v>96</v>
      </c>
      <c r="CU63" s="3">
        <v>112</v>
      </c>
      <c r="CV63" s="3">
        <v>107</v>
      </c>
      <c r="CW63" s="3">
        <v>110</v>
      </c>
      <c r="CX63" s="3">
        <v>135</v>
      </c>
      <c r="CY63" s="3">
        <v>117</v>
      </c>
      <c r="CZ63" s="3">
        <v>123</v>
      </c>
      <c r="DA63" s="3">
        <v>132</v>
      </c>
      <c r="DB63" s="3">
        <v>150</v>
      </c>
      <c r="DC63" s="3">
        <v>136</v>
      </c>
      <c r="DD63" s="3">
        <v>124</v>
      </c>
      <c r="DE63" s="3">
        <v>159</v>
      </c>
      <c r="DF63" s="3">
        <v>137</v>
      </c>
      <c r="DG63" s="3">
        <v>129</v>
      </c>
      <c r="DH63" s="3">
        <v>163</v>
      </c>
      <c r="DI63" s="3">
        <v>211</v>
      </c>
      <c r="DJ63" s="3">
        <v>159</v>
      </c>
      <c r="DK63" s="3">
        <v>163</v>
      </c>
      <c r="DL63" s="3">
        <v>783</v>
      </c>
      <c r="DM63" s="3">
        <v>708</v>
      </c>
      <c r="DN63" s="3">
        <v>645</v>
      </c>
      <c r="DO63" s="3">
        <v>668</v>
      </c>
      <c r="DP63" s="3">
        <v>532</v>
      </c>
      <c r="DQ63" s="3">
        <v>441</v>
      </c>
      <c r="DR63" s="3">
        <v>339</v>
      </c>
      <c r="DS63" s="3">
        <v>309</v>
      </c>
      <c r="DT63" s="3">
        <v>257</v>
      </c>
      <c r="DU63" s="3">
        <v>188</v>
      </c>
      <c r="DV63" s="3">
        <v>125</v>
      </c>
      <c r="DW63" s="3">
        <v>81</v>
      </c>
      <c r="DX63" s="3">
        <v>40</v>
      </c>
      <c r="DY63" s="3">
        <v>18</v>
      </c>
      <c r="DZ63" s="3">
        <v>1</v>
      </c>
      <c r="EA63" s="3">
        <v>2</v>
      </c>
      <c r="EB63">
        <v>712</v>
      </c>
      <c r="EC63">
        <v>142</v>
      </c>
      <c r="ED63">
        <v>21</v>
      </c>
      <c r="EE63">
        <v>617</v>
      </c>
      <c r="EF63">
        <v>4868</v>
      </c>
      <c r="EG63">
        <v>780</v>
      </c>
    </row>
    <row r="64" spans="1:137" x14ac:dyDescent="0.2">
      <c r="A64" t="s">
        <v>293</v>
      </c>
      <c r="B64" s="1">
        <v>1</v>
      </c>
      <c r="C64">
        <v>24126</v>
      </c>
      <c r="D64">
        <v>327</v>
      </c>
      <c r="E64">
        <v>319</v>
      </c>
      <c r="F64">
        <v>356</v>
      </c>
      <c r="G64">
        <v>345</v>
      </c>
      <c r="H64">
        <v>305</v>
      </c>
      <c r="I64">
        <v>345</v>
      </c>
      <c r="J64">
        <v>368</v>
      </c>
      <c r="K64">
        <v>343</v>
      </c>
      <c r="L64">
        <v>318</v>
      </c>
      <c r="M64">
        <v>353</v>
      </c>
      <c r="N64">
        <v>417</v>
      </c>
      <c r="O64">
        <v>404</v>
      </c>
      <c r="P64">
        <v>444</v>
      </c>
      <c r="Q64">
        <v>394</v>
      </c>
      <c r="R64">
        <v>416</v>
      </c>
      <c r="S64">
        <v>489</v>
      </c>
      <c r="T64">
        <v>396</v>
      </c>
      <c r="U64">
        <v>455</v>
      </c>
      <c r="V64">
        <v>421</v>
      </c>
      <c r="W64">
        <v>374</v>
      </c>
      <c r="X64">
        <v>494</v>
      </c>
      <c r="Y64">
        <v>481</v>
      </c>
      <c r="Z64">
        <v>510</v>
      </c>
      <c r="AA64">
        <v>475</v>
      </c>
      <c r="AB64">
        <v>488</v>
      </c>
      <c r="AC64">
        <v>2345</v>
      </c>
      <c r="AD64">
        <v>1935</v>
      </c>
      <c r="AE64">
        <v>1838</v>
      </c>
      <c r="AF64">
        <v>1865</v>
      </c>
      <c r="AG64">
        <v>1614</v>
      </c>
      <c r="AH64">
        <v>1184</v>
      </c>
      <c r="AI64">
        <v>864</v>
      </c>
      <c r="AJ64">
        <v>732</v>
      </c>
      <c r="AK64">
        <v>580</v>
      </c>
      <c r="AL64">
        <v>469</v>
      </c>
      <c r="AM64">
        <v>298</v>
      </c>
      <c r="AN64">
        <v>213</v>
      </c>
      <c r="AO64">
        <v>103</v>
      </c>
      <c r="AP64">
        <v>36</v>
      </c>
      <c r="AQ64">
        <v>11</v>
      </c>
      <c r="AR64">
        <v>0</v>
      </c>
      <c r="AS64" s="2">
        <v>11414</v>
      </c>
      <c r="AT64" s="2">
        <v>184</v>
      </c>
      <c r="AU64" s="2">
        <v>177</v>
      </c>
      <c r="AV64" s="2">
        <v>173</v>
      </c>
      <c r="AW64" s="2">
        <v>178</v>
      </c>
      <c r="AX64" s="2">
        <v>156</v>
      </c>
      <c r="AY64" s="2">
        <v>190</v>
      </c>
      <c r="AZ64" s="2">
        <v>175</v>
      </c>
      <c r="BA64" s="2">
        <v>169</v>
      </c>
      <c r="BB64" s="2">
        <v>163</v>
      </c>
      <c r="BC64" s="2">
        <v>203</v>
      </c>
      <c r="BD64" s="2">
        <v>215</v>
      </c>
      <c r="BE64" s="2">
        <v>198</v>
      </c>
      <c r="BF64" s="2">
        <v>199</v>
      </c>
      <c r="BG64" s="2">
        <v>201</v>
      </c>
      <c r="BH64" s="2">
        <v>197</v>
      </c>
      <c r="BI64" s="2">
        <v>239</v>
      </c>
      <c r="BJ64" s="2">
        <v>194</v>
      </c>
      <c r="BK64" s="2">
        <v>229</v>
      </c>
      <c r="BL64" s="2">
        <v>214</v>
      </c>
      <c r="BM64" s="2">
        <v>189</v>
      </c>
      <c r="BN64" s="2">
        <v>241</v>
      </c>
      <c r="BO64" s="2">
        <v>241</v>
      </c>
      <c r="BP64" s="2">
        <v>254</v>
      </c>
      <c r="BQ64" s="2">
        <v>207</v>
      </c>
      <c r="BR64" s="2">
        <v>240</v>
      </c>
      <c r="BS64" s="2">
        <v>1172</v>
      </c>
      <c r="BT64" s="2">
        <v>907</v>
      </c>
      <c r="BU64" s="2">
        <v>817</v>
      </c>
      <c r="BV64" s="2">
        <v>858</v>
      </c>
      <c r="BW64" s="2">
        <v>764</v>
      </c>
      <c r="BX64" s="2">
        <v>536</v>
      </c>
      <c r="BY64" s="2">
        <v>377</v>
      </c>
      <c r="BZ64" s="2">
        <v>301</v>
      </c>
      <c r="CA64" s="2">
        <v>231</v>
      </c>
      <c r="CB64" s="2">
        <v>170</v>
      </c>
      <c r="CC64" s="2">
        <v>120</v>
      </c>
      <c r="CD64" s="2">
        <v>81</v>
      </c>
      <c r="CE64" s="2">
        <v>40</v>
      </c>
      <c r="CF64" s="2">
        <v>11</v>
      </c>
      <c r="CG64" s="2">
        <v>3</v>
      </c>
      <c r="CH64" s="2">
        <v>0</v>
      </c>
      <c r="CI64">
        <v>656</v>
      </c>
      <c r="CJ64">
        <v>135</v>
      </c>
      <c r="CK64">
        <v>15</v>
      </c>
      <c r="CL64" s="3">
        <v>12712</v>
      </c>
      <c r="CM64" s="3">
        <v>143</v>
      </c>
      <c r="CN64" s="3">
        <v>143</v>
      </c>
      <c r="CO64" s="3">
        <v>183</v>
      </c>
      <c r="CP64" s="3">
        <v>168</v>
      </c>
      <c r="CQ64" s="3">
        <v>149</v>
      </c>
      <c r="CR64" s="3">
        <v>155</v>
      </c>
      <c r="CS64" s="3">
        <v>194</v>
      </c>
      <c r="CT64" s="3">
        <v>175</v>
      </c>
      <c r="CU64" s="3">
        <v>155</v>
      </c>
      <c r="CV64" s="3">
        <v>150</v>
      </c>
      <c r="CW64" s="3">
        <v>202</v>
      </c>
      <c r="CX64" s="3">
        <v>206</v>
      </c>
      <c r="CY64" s="3">
        <v>246</v>
      </c>
      <c r="CZ64" s="3">
        <v>194</v>
      </c>
      <c r="DA64" s="3">
        <v>220</v>
      </c>
      <c r="DB64" s="3">
        <v>250</v>
      </c>
      <c r="DC64" s="3">
        <v>203</v>
      </c>
      <c r="DD64" s="3">
        <v>226</v>
      </c>
      <c r="DE64" s="3">
        <v>207</v>
      </c>
      <c r="DF64" s="3">
        <v>184</v>
      </c>
      <c r="DG64" s="3">
        <v>253</v>
      </c>
      <c r="DH64" s="3">
        <v>239</v>
      </c>
      <c r="DI64" s="3">
        <v>256</v>
      </c>
      <c r="DJ64" s="3">
        <v>267</v>
      </c>
      <c r="DK64" s="3">
        <v>248</v>
      </c>
      <c r="DL64" s="3">
        <v>1173</v>
      </c>
      <c r="DM64" s="3">
        <v>1027</v>
      </c>
      <c r="DN64" s="3">
        <v>1021</v>
      </c>
      <c r="DO64" s="3">
        <v>1007</v>
      </c>
      <c r="DP64" s="3">
        <v>850</v>
      </c>
      <c r="DQ64" s="3">
        <v>648</v>
      </c>
      <c r="DR64" s="3">
        <v>487</v>
      </c>
      <c r="DS64" s="3">
        <v>431</v>
      </c>
      <c r="DT64" s="3">
        <v>349</v>
      </c>
      <c r="DU64" s="3">
        <v>300</v>
      </c>
      <c r="DV64" s="3">
        <v>178</v>
      </c>
      <c r="DW64" s="3">
        <v>132</v>
      </c>
      <c r="DX64" s="3">
        <v>63</v>
      </c>
      <c r="DY64" s="3">
        <v>25</v>
      </c>
      <c r="DZ64" s="3">
        <v>8</v>
      </c>
      <c r="EA64" s="3">
        <v>0</v>
      </c>
      <c r="EB64">
        <v>1055</v>
      </c>
      <c r="EC64">
        <v>229</v>
      </c>
      <c r="ED64">
        <v>33</v>
      </c>
      <c r="EE64">
        <v>1067</v>
      </c>
      <c r="EF64">
        <v>7411</v>
      </c>
      <c r="EG64">
        <v>1135</v>
      </c>
    </row>
    <row r="65" spans="1:137" x14ac:dyDescent="0.2">
      <c r="A65" t="s">
        <v>294</v>
      </c>
      <c r="B65" s="1">
        <v>3</v>
      </c>
      <c r="C65">
        <v>19145</v>
      </c>
      <c r="D65">
        <v>260</v>
      </c>
      <c r="E65">
        <v>265</v>
      </c>
      <c r="F65">
        <v>265</v>
      </c>
      <c r="G65">
        <v>254</v>
      </c>
      <c r="H65">
        <v>265</v>
      </c>
      <c r="I65">
        <v>287</v>
      </c>
      <c r="J65">
        <v>258</v>
      </c>
      <c r="K65">
        <v>258</v>
      </c>
      <c r="L65">
        <v>306</v>
      </c>
      <c r="M65">
        <v>278</v>
      </c>
      <c r="N65">
        <v>324</v>
      </c>
      <c r="O65">
        <v>317</v>
      </c>
      <c r="P65">
        <v>334</v>
      </c>
      <c r="Q65">
        <v>321</v>
      </c>
      <c r="R65">
        <v>345</v>
      </c>
      <c r="S65">
        <v>364</v>
      </c>
      <c r="T65">
        <v>340</v>
      </c>
      <c r="U65">
        <v>369</v>
      </c>
      <c r="V65">
        <v>353</v>
      </c>
      <c r="W65">
        <v>317</v>
      </c>
      <c r="X65">
        <v>341</v>
      </c>
      <c r="Y65">
        <v>415</v>
      </c>
      <c r="Z65">
        <v>425</v>
      </c>
      <c r="AA65">
        <v>378</v>
      </c>
      <c r="AB65">
        <v>388</v>
      </c>
      <c r="AC65">
        <v>1921</v>
      </c>
      <c r="AD65">
        <v>1587</v>
      </c>
      <c r="AE65">
        <v>1426</v>
      </c>
      <c r="AF65">
        <v>1417</v>
      </c>
      <c r="AG65">
        <v>1215</v>
      </c>
      <c r="AH65">
        <v>898</v>
      </c>
      <c r="AI65">
        <v>731</v>
      </c>
      <c r="AJ65">
        <v>626</v>
      </c>
      <c r="AK65">
        <v>430</v>
      </c>
      <c r="AL65">
        <v>353</v>
      </c>
      <c r="AM65">
        <v>210</v>
      </c>
      <c r="AN65">
        <v>175</v>
      </c>
      <c r="AO65">
        <v>82</v>
      </c>
      <c r="AP65">
        <v>32</v>
      </c>
      <c r="AQ65">
        <v>10</v>
      </c>
      <c r="AR65">
        <v>2</v>
      </c>
      <c r="AS65" s="2">
        <v>9013</v>
      </c>
      <c r="AT65" s="2">
        <v>128</v>
      </c>
      <c r="AU65" s="2">
        <v>152</v>
      </c>
      <c r="AV65" s="2">
        <v>144</v>
      </c>
      <c r="AW65" s="2">
        <v>135</v>
      </c>
      <c r="AX65" s="2">
        <v>127</v>
      </c>
      <c r="AY65" s="2">
        <v>145</v>
      </c>
      <c r="AZ65" s="2">
        <v>148</v>
      </c>
      <c r="BA65" s="2">
        <v>144</v>
      </c>
      <c r="BB65" s="2">
        <v>140</v>
      </c>
      <c r="BC65" s="2">
        <v>145</v>
      </c>
      <c r="BD65" s="2">
        <v>158</v>
      </c>
      <c r="BE65" s="2">
        <v>176</v>
      </c>
      <c r="BF65" s="2">
        <v>181</v>
      </c>
      <c r="BG65" s="2">
        <v>174</v>
      </c>
      <c r="BH65" s="2">
        <v>160</v>
      </c>
      <c r="BI65" s="2">
        <v>167</v>
      </c>
      <c r="BJ65" s="2">
        <v>172</v>
      </c>
      <c r="BK65" s="2">
        <v>181</v>
      </c>
      <c r="BL65" s="2">
        <v>172</v>
      </c>
      <c r="BM65" s="2">
        <v>163</v>
      </c>
      <c r="BN65" s="2">
        <v>169</v>
      </c>
      <c r="BO65" s="2">
        <v>200</v>
      </c>
      <c r="BP65" s="2">
        <v>206</v>
      </c>
      <c r="BQ65" s="2">
        <v>184</v>
      </c>
      <c r="BR65" s="2">
        <v>176</v>
      </c>
      <c r="BS65" s="2">
        <v>927</v>
      </c>
      <c r="BT65" s="2">
        <v>727</v>
      </c>
      <c r="BU65" s="2">
        <v>644</v>
      </c>
      <c r="BV65" s="2">
        <v>641</v>
      </c>
      <c r="BW65" s="2">
        <v>580</v>
      </c>
      <c r="BX65" s="2">
        <v>393</v>
      </c>
      <c r="BY65" s="2">
        <v>309</v>
      </c>
      <c r="BZ65" s="2">
        <v>259</v>
      </c>
      <c r="CA65" s="2">
        <v>184</v>
      </c>
      <c r="CB65" s="2">
        <v>126</v>
      </c>
      <c r="CC65" s="2">
        <v>70</v>
      </c>
      <c r="CD65" s="2">
        <v>60</v>
      </c>
      <c r="CE65" s="2">
        <v>33</v>
      </c>
      <c r="CF65" s="2">
        <v>11</v>
      </c>
      <c r="CG65" s="2">
        <v>1</v>
      </c>
      <c r="CH65" s="2">
        <v>1</v>
      </c>
      <c r="CI65">
        <v>487</v>
      </c>
      <c r="CJ65">
        <v>107</v>
      </c>
      <c r="CK65">
        <v>14</v>
      </c>
      <c r="CL65" s="3">
        <v>10132</v>
      </c>
      <c r="CM65" s="3">
        <v>132</v>
      </c>
      <c r="CN65" s="3">
        <v>113</v>
      </c>
      <c r="CO65" s="3">
        <v>122</v>
      </c>
      <c r="CP65" s="3">
        <v>119</v>
      </c>
      <c r="CQ65" s="3">
        <v>138</v>
      </c>
      <c r="CR65" s="3">
        <v>143</v>
      </c>
      <c r="CS65" s="3">
        <v>110</v>
      </c>
      <c r="CT65" s="3">
        <v>114</v>
      </c>
      <c r="CU65" s="3">
        <v>165</v>
      </c>
      <c r="CV65" s="3">
        <v>133</v>
      </c>
      <c r="CW65" s="3">
        <v>165</v>
      </c>
      <c r="CX65" s="3">
        <v>142</v>
      </c>
      <c r="CY65" s="3">
        <v>153</v>
      </c>
      <c r="CZ65" s="3">
        <v>147</v>
      </c>
      <c r="DA65" s="3">
        <v>185</v>
      </c>
      <c r="DB65" s="3">
        <v>198</v>
      </c>
      <c r="DC65" s="3">
        <v>169</v>
      </c>
      <c r="DD65" s="3">
        <v>188</v>
      </c>
      <c r="DE65" s="3">
        <v>181</v>
      </c>
      <c r="DF65" s="3">
        <v>154</v>
      </c>
      <c r="DG65" s="3">
        <v>173</v>
      </c>
      <c r="DH65" s="3">
        <v>215</v>
      </c>
      <c r="DI65" s="3">
        <v>219</v>
      </c>
      <c r="DJ65" s="3">
        <v>194</v>
      </c>
      <c r="DK65" s="3">
        <v>212</v>
      </c>
      <c r="DL65" s="3">
        <v>994</v>
      </c>
      <c r="DM65" s="3">
        <v>860</v>
      </c>
      <c r="DN65" s="3">
        <v>781</v>
      </c>
      <c r="DO65" s="3">
        <v>776</v>
      </c>
      <c r="DP65" s="3">
        <v>636</v>
      </c>
      <c r="DQ65" s="3">
        <v>505</v>
      </c>
      <c r="DR65" s="3">
        <v>421</v>
      </c>
      <c r="DS65" s="3">
        <v>367</v>
      </c>
      <c r="DT65" s="3">
        <v>246</v>
      </c>
      <c r="DU65" s="3">
        <v>227</v>
      </c>
      <c r="DV65" s="3">
        <v>140</v>
      </c>
      <c r="DW65" s="3">
        <v>114</v>
      </c>
      <c r="DX65" s="3">
        <v>49</v>
      </c>
      <c r="DY65" s="3">
        <v>21</v>
      </c>
      <c r="DZ65" s="3">
        <v>9</v>
      </c>
      <c r="EA65" s="3">
        <v>1</v>
      </c>
      <c r="EB65">
        <v>807</v>
      </c>
      <c r="EC65">
        <v>195</v>
      </c>
      <c r="ED65">
        <v>31</v>
      </c>
      <c r="EE65">
        <v>792</v>
      </c>
      <c r="EF65">
        <v>5949</v>
      </c>
      <c r="EG65">
        <v>926</v>
      </c>
    </row>
    <row r="66" spans="1:137" x14ac:dyDescent="0.2">
      <c r="A66" t="s">
        <v>295</v>
      </c>
      <c r="B66" s="1">
        <v>2</v>
      </c>
      <c r="C66">
        <v>24403</v>
      </c>
      <c r="D66">
        <v>208</v>
      </c>
      <c r="E66">
        <v>219</v>
      </c>
      <c r="F66">
        <v>206</v>
      </c>
      <c r="G66">
        <v>196</v>
      </c>
      <c r="H66">
        <v>222</v>
      </c>
      <c r="I66">
        <v>182</v>
      </c>
      <c r="J66">
        <v>210</v>
      </c>
      <c r="K66">
        <v>223</v>
      </c>
      <c r="L66">
        <v>239</v>
      </c>
      <c r="M66">
        <v>254</v>
      </c>
      <c r="N66">
        <v>261</v>
      </c>
      <c r="O66">
        <v>250</v>
      </c>
      <c r="P66">
        <v>238</v>
      </c>
      <c r="Q66">
        <v>266</v>
      </c>
      <c r="R66">
        <v>277</v>
      </c>
      <c r="S66">
        <v>322</v>
      </c>
      <c r="T66">
        <v>308</v>
      </c>
      <c r="U66">
        <v>342</v>
      </c>
      <c r="V66">
        <v>382</v>
      </c>
      <c r="W66">
        <v>353</v>
      </c>
      <c r="X66">
        <v>392</v>
      </c>
      <c r="Y66">
        <v>485</v>
      </c>
      <c r="Z66">
        <v>527</v>
      </c>
      <c r="AA66">
        <v>501</v>
      </c>
      <c r="AB66">
        <v>560</v>
      </c>
      <c r="AC66">
        <v>2535</v>
      </c>
      <c r="AD66">
        <v>1956</v>
      </c>
      <c r="AE66">
        <v>1631</v>
      </c>
      <c r="AF66">
        <v>1604</v>
      </c>
      <c r="AG66">
        <v>1866</v>
      </c>
      <c r="AH66">
        <v>1659</v>
      </c>
      <c r="AI66">
        <v>1386</v>
      </c>
      <c r="AJ66">
        <v>1178</v>
      </c>
      <c r="AK66">
        <v>774</v>
      </c>
      <c r="AL66">
        <v>798</v>
      </c>
      <c r="AM66">
        <v>569</v>
      </c>
      <c r="AN66">
        <v>452</v>
      </c>
      <c r="AO66">
        <v>224</v>
      </c>
      <c r="AP66">
        <v>110</v>
      </c>
      <c r="AQ66">
        <v>31</v>
      </c>
      <c r="AR66">
        <v>8</v>
      </c>
      <c r="AS66" s="2">
        <v>10518</v>
      </c>
      <c r="AT66" s="2">
        <v>110</v>
      </c>
      <c r="AU66" s="2">
        <v>106</v>
      </c>
      <c r="AV66" s="2">
        <v>89</v>
      </c>
      <c r="AW66" s="2">
        <v>99</v>
      </c>
      <c r="AX66" s="2">
        <v>114</v>
      </c>
      <c r="AY66" s="2">
        <v>94</v>
      </c>
      <c r="AZ66" s="2">
        <v>111</v>
      </c>
      <c r="BA66" s="2">
        <v>124</v>
      </c>
      <c r="BB66" s="2">
        <v>125</v>
      </c>
      <c r="BC66" s="2">
        <v>130</v>
      </c>
      <c r="BD66" s="2">
        <v>126</v>
      </c>
      <c r="BE66" s="2">
        <v>117</v>
      </c>
      <c r="BF66" s="2">
        <v>122</v>
      </c>
      <c r="BG66" s="2">
        <v>132</v>
      </c>
      <c r="BH66" s="2">
        <v>139</v>
      </c>
      <c r="BI66" s="2">
        <v>164</v>
      </c>
      <c r="BJ66" s="2">
        <v>147</v>
      </c>
      <c r="BK66" s="2">
        <v>181</v>
      </c>
      <c r="BL66" s="2">
        <v>183</v>
      </c>
      <c r="BM66" s="2">
        <v>172</v>
      </c>
      <c r="BN66" s="2">
        <v>186</v>
      </c>
      <c r="BO66" s="2">
        <v>221</v>
      </c>
      <c r="BP66" s="2">
        <v>238</v>
      </c>
      <c r="BQ66" s="2">
        <v>223</v>
      </c>
      <c r="BR66" s="2">
        <v>247</v>
      </c>
      <c r="BS66" s="2">
        <v>1122</v>
      </c>
      <c r="BT66" s="2">
        <v>860</v>
      </c>
      <c r="BU66" s="2">
        <v>691</v>
      </c>
      <c r="BV66" s="2">
        <v>676</v>
      </c>
      <c r="BW66" s="2">
        <v>808</v>
      </c>
      <c r="BX66" s="2">
        <v>672</v>
      </c>
      <c r="BY66" s="2">
        <v>537</v>
      </c>
      <c r="BZ66" s="2">
        <v>442</v>
      </c>
      <c r="CA66" s="2">
        <v>289</v>
      </c>
      <c r="CB66" s="2">
        <v>281</v>
      </c>
      <c r="CC66" s="2">
        <v>186</v>
      </c>
      <c r="CD66" s="2">
        <v>147</v>
      </c>
      <c r="CE66" s="2">
        <v>70</v>
      </c>
      <c r="CF66" s="2">
        <v>28</v>
      </c>
      <c r="CG66" s="2">
        <v>7</v>
      </c>
      <c r="CH66" s="2">
        <v>1</v>
      </c>
      <c r="CI66">
        <v>1009</v>
      </c>
      <c r="CJ66">
        <v>253</v>
      </c>
      <c r="CK66">
        <v>36</v>
      </c>
      <c r="CL66" s="3">
        <v>13885</v>
      </c>
      <c r="CM66" s="3">
        <v>98</v>
      </c>
      <c r="CN66" s="3">
        <v>112</v>
      </c>
      <c r="CO66" s="3">
        <v>117</v>
      </c>
      <c r="CP66" s="3">
        <v>97</v>
      </c>
      <c r="CQ66" s="3">
        <v>107</v>
      </c>
      <c r="CR66" s="3">
        <v>88</v>
      </c>
      <c r="CS66" s="3">
        <v>99</v>
      </c>
      <c r="CT66" s="3">
        <v>99</v>
      </c>
      <c r="CU66" s="3">
        <v>114</v>
      </c>
      <c r="CV66" s="3">
        <v>124</v>
      </c>
      <c r="CW66" s="3">
        <v>135</v>
      </c>
      <c r="CX66" s="3">
        <v>133</v>
      </c>
      <c r="CY66" s="3">
        <v>117</v>
      </c>
      <c r="CZ66" s="3">
        <v>134</v>
      </c>
      <c r="DA66" s="3">
        <v>137</v>
      </c>
      <c r="DB66" s="3">
        <v>157</v>
      </c>
      <c r="DC66" s="3">
        <v>161</v>
      </c>
      <c r="DD66" s="3">
        <v>161</v>
      </c>
      <c r="DE66" s="3">
        <v>199</v>
      </c>
      <c r="DF66" s="3">
        <v>181</v>
      </c>
      <c r="DG66" s="3">
        <v>206</v>
      </c>
      <c r="DH66" s="3">
        <v>264</v>
      </c>
      <c r="DI66" s="3">
        <v>288</v>
      </c>
      <c r="DJ66" s="3">
        <v>278</v>
      </c>
      <c r="DK66" s="3">
        <v>313</v>
      </c>
      <c r="DL66" s="3">
        <v>1413</v>
      </c>
      <c r="DM66" s="3">
        <v>1097</v>
      </c>
      <c r="DN66" s="3">
        <v>940</v>
      </c>
      <c r="DO66" s="3">
        <v>927</v>
      </c>
      <c r="DP66" s="3">
        <v>1058</v>
      </c>
      <c r="DQ66" s="3">
        <v>987</v>
      </c>
      <c r="DR66" s="3">
        <v>849</v>
      </c>
      <c r="DS66" s="3">
        <v>736</v>
      </c>
      <c r="DT66" s="3">
        <v>485</v>
      </c>
      <c r="DU66" s="3">
        <v>517</v>
      </c>
      <c r="DV66" s="3">
        <v>383</v>
      </c>
      <c r="DW66" s="3">
        <v>305</v>
      </c>
      <c r="DX66" s="3">
        <v>154</v>
      </c>
      <c r="DY66" s="3">
        <v>82</v>
      </c>
      <c r="DZ66" s="3">
        <v>24</v>
      </c>
      <c r="EA66" s="3">
        <v>7</v>
      </c>
      <c r="EB66">
        <v>1957</v>
      </c>
      <c r="EC66">
        <v>572</v>
      </c>
      <c r="ED66">
        <v>113</v>
      </c>
      <c r="EE66">
        <v>657</v>
      </c>
      <c r="EF66">
        <v>7644</v>
      </c>
      <c r="EG66">
        <v>1836</v>
      </c>
    </row>
    <row r="67" spans="1:137" x14ac:dyDescent="0.2">
      <c r="A67" t="s">
        <v>296</v>
      </c>
      <c r="B67" s="1">
        <v>3</v>
      </c>
      <c r="C67">
        <v>20116</v>
      </c>
      <c r="D67">
        <v>221</v>
      </c>
      <c r="E67">
        <v>245</v>
      </c>
      <c r="F67">
        <v>212</v>
      </c>
      <c r="G67">
        <v>219</v>
      </c>
      <c r="H67">
        <v>245</v>
      </c>
      <c r="I67">
        <v>231</v>
      </c>
      <c r="J67">
        <v>240</v>
      </c>
      <c r="K67">
        <v>242</v>
      </c>
      <c r="L67">
        <v>246</v>
      </c>
      <c r="M67">
        <v>253</v>
      </c>
      <c r="N67">
        <v>284</v>
      </c>
      <c r="O67">
        <v>302</v>
      </c>
      <c r="P67">
        <v>289</v>
      </c>
      <c r="Q67">
        <v>281</v>
      </c>
      <c r="R67">
        <v>337</v>
      </c>
      <c r="S67">
        <v>359</v>
      </c>
      <c r="T67">
        <v>341</v>
      </c>
      <c r="U67">
        <v>358</v>
      </c>
      <c r="V67">
        <v>344</v>
      </c>
      <c r="W67">
        <v>310</v>
      </c>
      <c r="X67">
        <v>385</v>
      </c>
      <c r="Y67">
        <v>411</v>
      </c>
      <c r="Z67">
        <v>385</v>
      </c>
      <c r="AA67">
        <v>429</v>
      </c>
      <c r="AB67">
        <v>411</v>
      </c>
      <c r="AC67">
        <v>1947</v>
      </c>
      <c r="AD67">
        <v>1666</v>
      </c>
      <c r="AE67">
        <v>1524</v>
      </c>
      <c r="AF67">
        <v>1568</v>
      </c>
      <c r="AG67">
        <v>1461</v>
      </c>
      <c r="AH67">
        <v>1133</v>
      </c>
      <c r="AI67">
        <v>873</v>
      </c>
      <c r="AJ67">
        <v>721</v>
      </c>
      <c r="AK67">
        <v>521</v>
      </c>
      <c r="AL67">
        <v>419</v>
      </c>
      <c r="AM67">
        <v>292</v>
      </c>
      <c r="AN67">
        <v>244</v>
      </c>
      <c r="AO67">
        <v>110</v>
      </c>
      <c r="AP67">
        <v>39</v>
      </c>
      <c r="AQ67">
        <v>12</v>
      </c>
      <c r="AR67">
        <v>4</v>
      </c>
      <c r="AS67" s="2">
        <v>9227</v>
      </c>
      <c r="AT67" s="2">
        <v>111</v>
      </c>
      <c r="AU67" s="2">
        <v>123</v>
      </c>
      <c r="AV67" s="2">
        <v>107</v>
      </c>
      <c r="AW67" s="2">
        <v>106</v>
      </c>
      <c r="AX67" s="2">
        <v>129</v>
      </c>
      <c r="AY67" s="2">
        <v>113</v>
      </c>
      <c r="AZ67" s="2">
        <v>119</v>
      </c>
      <c r="BA67" s="2">
        <v>117</v>
      </c>
      <c r="BB67" s="2">
        <v>120</v>
      </c>
      <c r="BC67" s="2">
        <v>128</v>
      </c>
      <c r="BD67" s="2">
        <v>139</v>
      </c>
      <c r="BE67" s="2">
        <v>176</v>
      </c>
      <c r="BF67" s="2">
        <v>143</v>
      </c>
      <c r="BG67" s="2">
        <v>132</v>
      </c>
      <c r="BH67" s="2">
        <v>157</v>
      </c>
      <c r="BI67" s="2">
        <v>169</v>
      </c>
      <c r="BJ67" s="2">
        <v>179</v>
      </c>
      <c r="BK67" s="2">
        <v>169</v>
      </c>
      <c r="BL67" s="2">
        <v>177</v>
      </c>
      <c r="BM67" s="2">
        <v>154</v>
      </c>
      <c r="BN67" s="2">
        <v>185</v>
      </c>
      <c r="BO67" s="2">
        <v>181</v>
      </c>
      <c r="BP67" s="2">
        <v>187</v>
      </c>
      <c r="BQ67" s="2">
        <v>200</v>
      </c>
      <c r="BR67" s="2">
        <v>200</v>
      </c>
      <c r="BS67" s="2">
        <v>928</v>
      </c>
      <c r="BT67" s="2">
        <v>787</v>
      </c>
      <c r="BU67" s="2">
        <v>704</v>
      </c>
      <c r="BV67" s="2">
        <v>731</v>
      </c>
      <c r="BW67" s="2">
        <v>622</v>
      </c>
      <c r="BX67" s="2">
        <v>496</v>
      </c>
      <c r="BY67" s="2">
        <v>354</v>
      </c>
      <c r="BZ67" s="2">
        <v>287</v>
      </c>
      <c r="CA67" s="2">
        <v>198</v>
      </c>
      <c r="CB67" s="2">
        <v>155</v>
      </c>
      <c r="CC67" s="2">
        <v>95</v>
      </c>
      <c r="CD67" s="2">
        <v>91</v>
      </c>
      <c r="CE67" s="2">
        <v>41</v>
      </c>
      <c r="CF67" s="2">
        <v>16</v>
      </c>
      <c r="CG67" s="2">
        <v>3</v>
      </c>
      <c r="CH67" s="2">
        <v>0</v>
      </c>
      <c r="CI67">
        <v>597</v>
      </c>
      <c r="CJ67">
        <v>150</v>
      </c>
      <c r="CK67">
        <v>19</v>
      </c>
      <c r="CL67" s="3">
        <v>10889</v>
      </c>
      <c r="CM67" s="3">
        <v>109</v>
      </c>
      <c r="CN67" s="3">
        <v>122</v>
      </c>
      <c r="CO67" s="3">
        <v>105</v>
      </c>
      <c r="CP67" s="3">
        <v>112</v>
      </c>
      <c r="CQ67" s="3">
        <v>116</v>
      </c>
      <c r="CR67" s="3">
        <v>118</v>
      </c>
      <c r="CS67" s="3">
        <v>122</v>
      </c>
      <c r="CT67" s="3">
        <v>126</v>
      </c>
      <c r="CU67" s="3">
        <v>126</v>
      </c>
      <c r="CV67" s="3">
        <v>125</v>
      </c>
      <c r="CW67" s="3">
        <v>145</v>
      </c>
      <c r="CX67" s="3">
        <v>126</v>
      </c>
      <c r="CY67" s="3">
        <v>147</v>
      </c>
      <c r="CZ67" s="3">
        <v>149</v>
      </c>
      <c r="DA67" s="3">
        <v>180</v>
      </c>
      <c r="DB67" s="3">
        <v>190</v>
      </c>
      <c r="DC67" s="3">
        <v>162</v>
      </c>
      <c r="DD67" s="3">
        <v>189</v>
      </c>
      <c r="DE67" s="3">
        <v>168</v>
      </c>
      <c r="DF67" s="3">
        <v>156</v>
      </c>
      <c r="DG67" s="3">
        <v>200</v>
      </c>
      <c r="DH67" s="3">
        <v>230</v>
      </c>
      <c r="DI67" s="3">
        <v>198</v>
      </c>
      <c r="DJ67" s="3">
        <v>229</v>
      </c>
      <c r="DK67" s="3">
        <v>211</v>
      </c>
      <c r="DL67" s="3">
        <v>1019</v>
      </c>
      <c r="DM67" s="3">
        <v>879</v>
      </c>
      <c r="DN67" s="3">
        <v>820</v>
      </c>
      <c r="DO67" s="3">
        <v>838</v>
      </c>
      <c r="DP67" s="3">
        <v>839</v>
      </c>
      <c r="DQ67" s="3">
        <v>637</v>
      </c>
      <c r="DR67" s="3">
        <v>519</v>
      </c>
      <c r="DS67" s="3">
        <v>434</v>
      </c>
      <c r="DT67" s="3">
        <v>324</v>
      </c>
      <c r="DU67" s="3">
        <v>264</v>
      </c>
      <c r="DV67" s="3">
        <v>198</v>
      </c>
      <c r="DW67" s="3">
        <v>153</v>
      </c>
      <c r="DX67" s="3">
        <v>70</v>
      </c>
      <c r="DY67" s="3">
        <v>23</v>
      </c>
      <c r="DZ67" s="3">
        <v>9</v>
      </c>
      <c r="EA67" s="3">
        <v>4</v>
      </c>
      <c r="EB67">
        <v>1045</v>
      </c>
      <c r="EC67">
        <v>259</v>
      </c>
      <c r="ED67">
        <v>36</v>
      </c>
      <c r="EE67">
        <v>746</v>
      </c>
      <c r="EF67">
        <v>6328</v>
      </c>
      <c r="EG67">
        <v>1156</v>
      </c>
    </row>
    <row r="68" spans="1:137" x14ac:dyDescent="0.2">
      <c r="A68" t="s">
        <v>297</v>
      </c>
      <c r="B68" s="1">
        <v>4</v>
      </c>
      <c r="C68">
        <v>9207</v>
      </c>
      <c r="D68">
        <v>61</v>
      </c>
      <c r="E68">
        <v>57</v>
      </c>
      <c r="F68">
        <v>81</v>
      </c>
      <c r="G68">
        <v>58</v>
      </c>
      <c r="H68">
        <v>70</v>
      </c>
      <c r="I68">
        <v>94</v>
      </c>
      <c r="J68">
        <v>72</v>
      </c>
      <c r="K68">
        <v>85</v>
      </c>
      <c r="L68">
        <v>59</v>
      </c>
      <c r="M68">
        <v>73</v>
      </c>
      <c r="N68">
        <v>98</v>
      </c>
      <c r="O68">
        <v>83</v>
      </c>
      <c r="P68">
        <v>103</v>
      </c>
      <c r="Q68">
        <v>89</v>
      </c>
      <c r="R68">
        <v>108</v>
      </c>
      <c r="S68">
        <v>119</v>
      </c>
      <c r="T68">
        <v>137</v>
      </c>
      <c r="U68">
        <v>157</v>
      </c>
      <c r="V68">
        <v>180</v>
      </c>
      <c r="W68">
        <v>166</v>
      </c>
      <c r="X68">
        <v>188</v>
      </c>
      <c r="Y68">
        <v>183</v>
      </c>
      <c r="Z68">
        <v>222</v>
      </c>
      <c r="AA68">
        <v>209</v>
      </c>
      <c r="AB68">
        <v>187</v>
      </c>
      <c r="AC68">
        <v>891</v>
      </c>
      <c r="AD68">
        <v>703</v>
      </c>
      <c r="AE68">
        <v>541</v>
      </c>
      <c r="AF68">
        <v>620</v>
      </c>
      <c r="AG68">
        <v>673</v>
      </c>
      <c r="AH68">
        <v>581</v>
      </c>
      <c r="AI68">
        <v>487</v>
      </c>
      <c r="AJ68">
        <v>467</v>
      </c>
      <c r="AK68">
        <v>351</v>
      </c>
      <c r="AL68">
        <v>328</v>
      </c>
      <c r="AM68">
        <v>230</v>
      </c>
      <c r="AN68">
        <v>219</v>
      </c>
      <c r="AO68">
        <v>112</v>
      </c>
      <c r="AP68">
        <v>44</v>
      </c>
      <c r="AQ68">
        <v>18</v>
      </c>
      <c r="AR68">
        <v>1</v>
      </c>
      <c r="AS68" s="2">
        <v>3998</v>
      </c>
      <c r="AT68" s="2">
        <v>27</v>
      </c>
      <c r="AU68" s="2">
        <v>29</v>
      </c>
      <c r="AV68" s="2">
        <v>51</v>
      </c>
      <c r="AW68" s="2">
        <v>35</v>
      </c>
      <c r="AX68" s="2">
        <v>40</v>
      </c>
      <c r="AY68" s="2">
        <v>50</v>
      </c>
      <c r="AZ68" s="2">
        <v>37</v>
      </c>
      <c r="BA68" s="2">
        <v>44</v>
      </c>
      <c r="BB68" s="2">
        <v>35</v>
      </c>
      <c r="BC68" s="2">
        <v>34</v>
      </c>
      <c r="BD68" s="2">
        <v>51</v>
      </c>
      <c r="BE68" s="2">
        <v>41</v>
      </c>
      <c r="BF68" s="2">
        <v>52</v>
      </c>
      <c r="BG68" s="2">
        <v>50</v>
      </c>
      <c r="BH68" s="2">
        <v>50</v>
      </c>
      <c r="BI68" s="2">
        <v>56</v>
      </c>
      <c r="BJ68" s="2">
        <v>61</v>
      </c>
      <c r="BK68" s="2">
        <v>67</v>
      </c>
      <c r="BL68" s="2">
        <v>98</v>
      </c>
      <c r="BM68" s="2">
        <v>83</v>
      </c>
      <c r="BN68" s="2">
        <v>88</v>
      </c>
      <c r="BO68" s="2">
        <v>94</v>
      </c>
      <c r="BP68" s="2">
        <v>104</v>
      </c>
      <c r="BQ68" s="2">
        <v>107</v>
      </c>
      <c r="BR68" s="2">
        <v>85</v>
      </c>
      <c r="BS68" s="2">
        <v>403</v>
      </c>
      <c r="BT68" s="2">
        <v>323</v>
      </c>
      <c r="BU68" s="2">
        <v>234</v>
      </c>
      <c r="BV68" s="2">
        <v>260</v>
      </c>
      <c r="BW68" s="2">
        <v>293</v>
      </c>
      <c r="BX68" s="2">
        <v>240</v>
      </c>
      <c r="BY68" s="2">
        <v>191</v>
      </c>
      <c r="BZ68" s="2">
        <v>176</v>
      </c>
      <c r="CA68" s="2">
        <v>130</v>
      </c>
      <c r="CB68" s="2">
        <v>114</v>
      </c>
      <c r="CC68" s="2">
        <v>60</v>
      </c>
      <c r="CD68" s="2">
        <v>60</v>
      </c>
      <c r="CE68" s="2">
        <v>30</v>
      </c>
      <c r="CF68" s="2">
        <v>7</v>
      </c>
      <c r="CG68" s="2">
        <v>4</v>
      </c>
      <c r="CH68" s="2">
        <v>0</v>
      </c>
      <c r="CI68">
        <v>407</v>
      </c>
      <c r="CJ68">
        <v>102</v>
      </c>
      <c r="CK68">
        <v>11</v>
      </c>
      <c r="CL68" s="3">
        <v>5209</v>
      </c>
      <c r="CM68" s="3">
        <v>34</v>
      </c>
      <c r="CN68" s="3">
        <v>28</v>
      </c>
      <c r="CO68" s="3">
        <v>30</v>
      </c>
      <c r="CP68" s="3">
        <v>23</v>
      </c>
      <c r="CQ68" s="3">
        <v>30</v>
      </c>
      <c r="CR68" s="3">
        <v>44</v>
      </c>
      <c r="CS68" s="3">
        <v>34</v>
      </c>
      <c r="CT68" s="3">
        <v>42</v>
      </c>
      <c r="CU68" s="3">
        <v>24</v>
      </c>
      <c r="CV68" s="3">
        <v>39</v>
      </c>
      <c r="CW68" s="3">
        <v>47</v>
      </c>
      <c r="CX68" s="3">
        <v>43</v>
      </c>
      <c r="CY68" s="3">
        <v>51</v>
      </c>
      <c r="CZ68" s="3">
        <v>40</v>
      </c>
      <c r="DA68" s="3">
        <v>58</v>
      </c>
      <c r="DB68" s="3">
        <v>62</v>
      </c>
      <c r="DC68" s="3">
        <v>76</v>
      </c>
      <c r="DD68" s="3">
        <v>91</v>
      </c>
      <c r="DE68" s="3">
        <v>82</v>
      </c>
      <c r="DF68" s="3">
        <v>83</v>
      </c>
      <c r="DG68" s="3">
        <v>100</v>
      </c>
      <c r="DH68" s="3">
        <v>89</v>
      </c>
      <c r="DI68" s="3">
        <v>118</v>
      </c>
      <c r="DJ68" s="3">
        <v>102</v>
      </c>
      <c r="DK68" s="3">
        <v>102</v>
      </c>
      <c r="DL68" s="3">
        <v>488</v>
      </c>
      <c r="DM68" s="3">
        <v>381</v>
      </c>
      <c r="DN68" s="3">
        <v>307</v>
      </c>
      <c r="DO68" s="3">
        <v>360</v>
      </c>
      <c r="DP68" s="3">
        <v>380</v>
      </c>
      <c r="DQ68" s="3">
        <v>340</v>
      </c>
      <c r="DR68" s="3">
        <v>296</v>
      </c>
      <c r="DS68" s="3">
        <v>291</v>
      </c>
      <c r="DT68" s="3">
        <v>221</v>
      </c>
      <c r="DU68" s="3">
        <v>213</v>
      </c>
      <c r="DV68" s="3">
        <v>170</v>
      </c>
      <c r="DW68" s="3">
        <v>158</v>
      </c>
      <c r="DX68" s="3">
        <v>82</v>
      </c>
      <c r="DY68" s="3">
        <v>36</v>
      </c>
      <c r="DZ68" s="3">
        <v>14</v>
      </c>
      <c r="EA68" s="3">
        <v>1</v>
      </c>
      <c r="EB68">
        <v>895</v>
      </c>
      <c r="EC68">
        <v>291</v>
      </c>
      <c r="ED68">
        <v>51</v>
      </c>
      <c r="EE68">
        <v>238</v>
      </c>
      <c r="EF68">
        <v>2821</v>
      </c>
      <c r="EG68">
        <v>636</v>
      </c>
    </row>
    <row r="69" spans="1:137" x14ac:dyDescent="0.2">
      <c r="A69" t="s">
        <v>298</v>
      </c>
      <c r="B69" s="1">
        <v>6</v>
      </c>
      <c r="C69">
        <v>16653</v>
      </c>
      <c r="D69">
        <v>193</v>
      </c>
      <c r="E69">
        <v>246</v>
      </c>
      <c r="F69">
        <v>227</v>
      </c>
      <c r="G69">
        <v>217</v>
      </c>
      <c r="H69">
        <v>230</v>
      </c>
      <c r="I69">
        <v>235</v>
      </c>
      <c r="J69">
        <v>254</v>
      </c>
      <c r="K69">
        <v>264</v>
      </c>
      <c r="L69">
        <v>259</v>
      </c>
      <c r="M69">
        <v>261</v>
      </c>
      <c r="N69">
        <v>353</v>
      </c>
      <c r="O69">
        <v>221</v>
      </c>
      <c r="P69">
        <v>343</v>
      </c>
      <c r="Q69">
        <v>267</v>
      </c>
      <c r="R69">
        <v>265</v>
      </c>
      <c r="S69">
        <v>353</v>
      </c>
      <c r="T69">
        <v>259</v>
      </c>
      <c r="U69">
        <v>254</v>
      </c>
      <c r="V69">
        <v>363</v>
      </c>
      <c r="W69">
        <v>285</v>
      </c>
      <c r="X69">
        <v>321</v>
      </c>
      <c r="Y69">
        <v>258</v>
      </c>
      <c r="Z69">
        <v>348</v>
      </c>
      <c r="AA69">
        <v>272</v>
      </c>
      <c r="AB69">
        <v>294</v>
      </c>
      <c r="AC69">
        <v>1800</v>
      </c>
      <c r="AD69">
        <v>1614</v>
      </c>
      <c r="AE69">
        <v>1513</v>
      </c>
      <c r="AF69">
        <v>1220</v>
      </c>
      <c r="AG69">
        <v>1151</v>
      </c>
      <c r="AH69">
        <v>774</v>
      </c>
      <c r="AI69">
        <v>600</v>
      </c>
      <c r="AJ69">
        <v>433</v>
      </c>
      <c r="AK69">
        <v>282</v>
      </c>
      <c r="AL69">
        <v>162</v>
      </c>
      <c r="AM69">
        <v>112</v>
      </c>
      <c r="AN69">
        <v>82</v>
      </c>
      <c r="AO69">
        <v>52</v>
      </c>
      <c r="AP69">
        <v>11</v>
      </c>
      <c r="AQ69">
        <v>2</v>
      </c>
      <c r="AR69">
        <v>1</v>
      </c>
      <c r="AS69" s="2">
        <v>7963</v>
      </c>
      <c r="AT69" s="2">
        <v>87</v>
      </c>
      <c r="AU69" s="2">
        <v>126</v>
      </c>
      <c r="AV69" s="2">
        <v>128</v>
      </c>
      <c r="AW69" s="2">
        <v>121</v>
      </c>
      <c r="AX69" s="2">
        <v>108</v>
      </c>
      <c r="AY69" s="2">
        <v>111</v>
      </c>
      <c r="AZ69" s="2">
        <v>134</v>
      </c>
      <c r="BA69" s="2">
        <v>129</v>
      </c>
      <c r="BB69" s="2">
        <v>132</v>
      </c>
      <c r="BC69" s="2">
        <v>135</v>
      </c>
      <c r="BD69" s="2">
        <v>196</v>
      </c>
      <c r="BE69" s="2">
        <v>116</v>
      </c>
      <c r="BF69" s="2">
        <v>170</v>
      </c>
      <c r="BG69" s="2">
        <v>140</v>
      </c>
      <c r="BH69" s="2">
        <v>125</v>
      </c>
      <c r="BI69" s="2">
        <v>173</v>
      </c>
      <c r="BJ69" s="2">
        <v>140</v>
      </c>
      <c r="BK69" s="2">
        <v>128</v>
      </c>
      <c r="BL69" s="2">
        <v>184</v>
      </c>
      <c r="BM69" s="2">
        <v>133</v>
      </c>
      <c r="BN69" s="2">
        <v>151</v>
      </c>
      <c r="BO69" s="2">
        <v>119</v>
      </c>
      <c r="BP69" s="2">
        <v>165</v>
      </c>
      <c r="BQ69" s="2">
        <v>103</v>
      </c>
      <c r="BR69" s="2">
        <v>132</v>
      </c>
      <c r="BS69" s="2">
        <v>788</v>
      </c>
      <c r="BT69" s="2">
        <v>692</v>
      </c>
      <c r="BU69" s="2">
        <v>735</v>
      </c>
      <c r="BV69" s="2">
        <v>577</v>
      </c>
      <c r="BW69" s="2">
        <v>571</v>
      </c>
      <c r="BX69" s="2">
        <v>368</v>
      </c>
      <c r="BY69" s="2">
        <v>309</v>
      </c>
      <c r="BZ69" s="2">
        <v>222</v>
      </c>
      <c r="CA69" s="2">
        <v>135</v>
      </c>
      <c r="CB69" s="2">
        <v>74</v>
      </c>
      <c r="CC69" s="2">
        <v>44</v>
      </c>
      <c r="CD69" s="2">
        <v>33</v>
      </c>
      <c r="CE69" s="2">
        <v>25</v>
      </c>
      <c r="CF69" s="2">
        <v>3</v>
      </c>
      <c r="CG69" s="2">
        <v>0</v>
      </c>
      <c r="CH69" s="2">
        <v>0</v>
      </c>
      <c r="CI69">
        <v>314</v>
      </c>
      <c r="CJ69">
        <v>61</v>
      </c>
      <c r="CK69">
        <v>3</v>
      </c>
      <c r="CL69" s="3">
        <v>8690</v>
      </c>
      <c r="CM69" s="3">
        <v>105</v>
      </c>
      <c r="CN69" s="3">
        <v>120</v>
      </c>
      <c r="CO69" s="3">
        <v>99</v>
      </c>
      <c r="CP69" s="3">
        <v>97</v>
      </c>
      <c r="CQ69" s="3">
        <v>122</v>
      </c>
      <c r="CR69" s="3">
        <v>124</v>
      </c>
      <c r="CS69" s="3">
        <v>120</v>
      </c>
      <c r="CT69" s="3">
        <v>135</v>
      </c>
      <c r="CU69" s="3">
        <v>127</v>
      </c>
      <c r="CV69" s="3">
        <v>126</v>
      </c>
      <c r="CW69" s="3">
        <v>157</v>
      </c>
      <c r="CX69" s="3">
        <v>105</v>
      </c>
      <c r="CY69" s="3">
        <v>174</v>
      </c>
      <c r="CZ69" s="3">
        <v>127</v>
      </c>
      <c r="DA69" s="3">
        <v>140</v>
      </c>
      <c r="DB69" s="3">
        <v>180</v>
      </c>
      <c r="DC69" s="3">
        <v>119</v>
      </c>
      <c r="DD69" s="3">
        <v>126</v>
      </c>
      <c r="DE69" s="3">
        <v>179</v>
      </c>
      <c r="DF69" s="3">
        <v>152</v>
      </c>
      <c r="DG69" s="3">
        <v>170</v>
      </c>
      <c r="DH69" s="3">
        <v>139</v>
      </c>
      <c r="DI69" s="3">
        <v>182</v>
      </c>
      <c r="DJ69" s="3">
        <v>169</v>
      </c>
      <c r="DK69" s="3">
        <v>162</v>
      </c>
      <c r="DL69" s="3">
        <v>1012</v>
      </c>
      <c r="DM69" s="3">
        <v>922</v>
      </c>
      <c r="DN69" s="3">
        <v>778</v>
      </c>
      <c r="DO69" s="3">
        <v>643</v>
      </c>
      <c r="DP69" s="3">
        <v>580</v>
      </c>
      <c r="DQ69" s="3">
        <v>406</v>
      </c>
      <c r="DR69" s="3">
        <v>291</v>
      </c>
      <c r="DS69" s="3">
        <v>211</v>
      </c>
      <c r="DT69" s="3">
        <v>147</v>
      </c>
      <c r="DU69" s="3">
        <v>88</v>
      </c>
      <c r="DV69" s="3">
        <v>69</v>
      </c>
      <c r="DW69" s="3">
        <v>49</v>
      </c>
      <c r="DX69" s="3">
        <v>27</v>
      </c>
      <c r="DY69" s="3">
        <v>8</v>
      </c>
      <c r="DZ69" s="3">
        <v>2</v>
      </c>
      <c r="EA69" s="3">
        <v>1</v>
      </c>
      <c r="EB69">
        <v>391</v>
      </c>
      <c r="EC69">
        <v>87</v>
      </c>
      <c r="ED69">
        <v>11</v>
      </c>
      <c r="EE69">
        <v>703</v>
      </c>
      <c r="EF69">
        <v>5513</v>
      </c>
      <c r="EG69">
        <v>697</v>
      </c>
    </row>
    <row r="70" spans="1:137" x14ac:dyDescent="0.2">
      <c r="A70" t="s">
        <v>299</v>
      </c>
      <c r="B70" s="1">
        <v>6</v>
      </c>
      <c r="C70">
        <v>29084</v>
      </c>
      <c r="D70">
        <v>457</v>
      </c>
      <c r="E70">
        <v>441</v>
      </c>
      <c r="F70">
        <v>467</v>
      </c>
      <c r="G70">
        <v>447</v>
      </c>
      <c r="H70">
        <v>471</v>
      </c>
      <c r="I70">
        <v>463</v>
      </c>
      <c r="J70">
        <v>424</v>
      </c>
      <c r="K70">
        <v>489</v>
      </c>
      <c r="L70">
        <v>464</v>
      </c>
      <c r="M70">
        <v>549</v>
      </c>
      <c r="N70">
        <v>619</v>
      </c>
      <c r="O70">
        <v>540</v>
      </c>
      <c r="P70">
        <v>572</v>
      </c>
      <c r="Q70">
        <v>595</v>
      </c>
      <c r="R70">
        <v>589</v>
      </c>
      <c r="S70">
        <v>594</v>
      </c>
      <c r="T70">
        <v>636</v>
      </c>
      <c r="U70">
        <v>584</v>
      </c>
      <c r="V70">
        <v>589</v>
      </c>
      <c r="W70">
        <v>459</v>
      </c>
      <c r="X70">
        <v>540</v>
      </c>
      <c r="Y70">
        <v>533</v>
      </c>
      <c r="Z70">
        <v>590</v>
      </c>
      <c r="AA70">
        <v>546</v>
      </c>
      <c r="AB70">
        <v>555</v>
      </c>
      <c r="AC70">
        <v>2759</v>
      </c>
      <c r="AD70">
        <v>2657</v>
      </c>
      <c r="AE70">
        <v>2428</v>
      </c>
      <c r="AF70">
        <v>2297</v>
      </c>
      <c r="AG70">
        <v>1787</v>
      </c>
      <c r="AH70">
        <v>1191</v>
      </c>
      <c r="AI70">
        <v>845</v>
      </c>
      <c r="AJ70">
        <v>633</v>
      </c>
      <c r="AK70">
        <v>452</v>
      </c>
      <c r="AL70">
        <v>335</v>
      </c>
      <c r="AM70">
        <v>213</v>
      </c>
      <c r="AN70">
        <v>148</v>
      </c>
      <c r="AO70">
        <v>84</v>
      </c>
      <c r="AP70">
        <v>31</v>
      </c>
      <c r="AQ70">
        <v>9</v>
      </c>
      <c r="AR70">
        <v>1</v>
      </c>
      <c r="AS70" s="2">
        <v>13898</v>
      </c>
      <c r="AT70" s="2">
        <v>221</v>
      </c>
      <c r="AU70" s="2">
        <v>205</v>
      </c>
      <c r="AV70" s="2">
        <v>232</v>
      </c>
      <c r="AW70" s="2">
        <v>211</v>
      </c>
      <c r="AX70" s="2">
        <v>248</v>
      </c>
      <c r="AY70" s="2">
        <v>235</v>
      </c>
      <c r="AZ70" s="2">
        <v>225</v>
      </c>
      <c r="BA70" s="2">
        <v>254</v>
      </c>
      <c r="BB70" s="2">
        <v>226</v>
      </c>
      <c r="BC70" s="2">
        <v>272</v>
      </c>
      <c r="BD70" s="2">
        <v>328</v>
      </c>
      <c r="BE70" s="2">
        <v>260</v>
      </c>
      <c r="BF70" s="2">
        <v>285</v>
      </c>
      <c r="BG70" s="2">
        <v>287</v>
      </c>
      <c r="BH70" s="2">
        <v>282</v>
      </c>
      <c r="BI70" s="2">
        <v>286</v>
      </c>
      <c r="BJ70" s="2">
        <v>301</v>
      </c>
      <c r="BK70" s="2">
        <v>306</v>
      </c>
      <c r="BL70" s="2">
        <v>312</v>
      </c>
      <c r="BM70" s="2">
        <v>209</v>
      </c>
      <c r="BN70" s="2">
        <v>254</v>
      </c>
      <c r="BO70" s="2">
        <v>254</v>
      </c>
      <c r="BP70" s="2">
        <v>293</v>
      </c>
      <c r="BQ70" s="2">
        <v>273</v>
      </c>
      <c r="BR70" s="2">
        <v>274</v>
      </c>
      <c r="BS70" s="2">
        <v>1286</v>
      </c>
      <c r="BT70" s="2">
        <v>1250</v>
      </c>
      <c r="BU70" s="2">
        <v>1114</v>
      </c>
      <c r="BV70" s="2">
        <v>1085</v>
      </c>
      <c r="BW70" s="2">
        <v>847</v>
      </c>
      <c r="BX70" s="2">
        <v>557</v>
      </c>
      <c r="BY70" s="2">
        <v>407</v>
      </c>
      <c r="BZ70" s="2">
        <v>292</v>
      </c>
      <c r="CA70" s="2">
        <v>196</v>
      </c>
      <c r="CB70" s="2">
        <v>142</v>
      </c>
      <c r="CC70" s="2">
        <v>79</v>
      </c>
      <c r="CD70" s="2">
        <v>57</v>
      </c>
      <c r="CE70" s="2">
        <v>41</v>
      </c>
      <c r="CF70" s="2">
        <v>9</v>
      </c>
      <c r="CG70" s="2">
        <v>4</v>
      </c>
      <c r="CH70" s="2">
        <v>0</v>
      </c>
      <c r="CI70">
        <v>528</v>
      </c>
      <c r="CJ70">
        <v>111</v>
      </c>
      <c r="CK70">
        <v>14</v>
      </c>
      <c r="CL70" s="3">
        <v>15186</v>
      </c>
      <c r="CM70" s="3">
        <v>236</v>
      </c>
      <c r="CN70" s="3">
        <v>236</v>
      </c>
      <c r="CO70" s="3">
        <v>235</v>
      </c>
      <c r="CP70" s="3">
        <v>236</v>
      </c>
      <c r="CQ70" s="3">
        <v>224</v>
      </c>
      <c r="CR70" s="3">
        <v>228</v>
      </c>
      <c r="CS70" s="3">
        <v>199</v>
      </c>
      <c r="CT70" s="3">
        <v>235</v>
      </c>
      <c r="CU70" s="3">
        <v>238</v>
      </c>
      <c r="CV70" s="3">
        <v>278</v>
      </c>
      <c r="CW70" s="3">
        <v>291</v>
      </c>
      <c r="CX70" s="3">
        <v>280</v>
      </c>
      <c r="CY70" s="3">
        <v>287</v>
      </c>
      <c r="CZ70" s="3">
        <v>308</v>
      </c>
      <c r="DA70" s="3">
        <v>307</v>
      </c>
      <c r="DB70" s="3">
        <v>308</v>
      </c>
      <c r="DC70" s="3">
        <v>335</v>
      </c>
      <c r="DD70" s="3">
        <v>278</v>
      </c>
      <c r="DE70" s="3">
        <v>277</v>
      </c>
      <c r="DF70" s="3">
        <v>250</v>
      </c>
      <c r="DG70" s="3">
        <v>286</v>
      </c>
      <c r="DH70" s="3">
        <v>279</v>
      </c>
      <c r="DI70" s="3">
        <v>297</v>
      </c>
      <c r="DJ70" s="3">
        <v>274</v>
      </c>
      <c r="DK70" s="3">
        <v>281</v>
      </c>
      <c r="DL70" s="3">
        <v>1472</v>
      </c>
      <c r="DM70" s="3">
        <v>1407</v>
      </c>
      <c r="DN70" s="3">
        <v>1313</v>
      </c>
      <c r="DO70" s="3">
        <v>1211</v>
      </c>
      <c r="DP70" s="3">
        <v>940</v>
      </c>
      <c r="DQ70" s="3">
        <v>635</v>
      </c>
      <c r="DR70" s="3">
        <v>438</v>
      </c>
      <c r="DS70" s="3">
        <v>340</v>
      </c>
      <c r="DT70" s="3">
        <v>256</v>
      </c>
      <c r="DU70" s="3">
        <v>194</v>
      </c>
      <c r="DV70" s="3">
        <v>134</v>
      </c>
      <c r="DW70" s="3">
        <v>91</v>
      </c>
      <c r="DX70" s="3">
        <v>44</v>
      </c>
      <c r="DY70" s="3">
        <v>22</v>
      </c>
      <c r="DZ70" s="3">
        <v>5</v>
      </c>
      <c r="EA70" s="3">
        <v>1</v>
      </c>
      <c r="EB70">
        <v>746</v>
      </c>
      <c r="EC70">
        <v>162</v>
      </c>
      <c r="ED70">
        <v>28</v>
      </c>
      <c r="EE70">
        <v>1474</v>
      </c>
      <c r="EF70">
        <v>9208</v>
      </c>
      <c r="EG70">
        <v>1073</v>
      </c>
    </row>
    <row r="71" spans="1:137" x14ac:dyDescent="0.2">
      <c r="A71" t="s">
        <v>300</v>
      </c>
      <c r="B71" s="1">
        <v>6</v>
      </c>
      <c r="C71">
        <v>33465</v>
      </c>
      <c r="D71">
        <v>471</v>
      </c>
      <c r="E71">
        <v>535</v>
      </c>
      <c r="F71">
        <v>534</v>
      </c>
      <c r="G71">
        <v>539</v>
      </c>
      <c r="H71">
        <v>584</v>
      </c>
      <c r="I71">
        <v>543</v>
      </c>
      <c r="J71">
        <v>532</v>
      </c>
      <c r="K71">
        <v>509</v>
      </c>
      <c r="L71">
        <v>520</v>
      </c>
      <c r="M71">
        <v>544</v>
      </c>
      <c r="N71">
        <v>656</v>
      </c>
      <c r="O71">
        <v>606</v>
      </c>
      <c r="P71">
        <v>708</v>
      </c>
      <c r="Q71">
        <v>681</v>
      </c>
      <c r="R71">
        <v>599</v>
      </c>
      <c r="S71">
        <v>732</v>
      </c>
      <c r="T71">
        <v>637</v>
      </c>
      <c r="U71">
        <v>658</v>
      </c>
      <c r="V71">
        <v>721</v>
      </c>
      <c r="W71">
        <v>600</v>
      </c>
      <c r="X71">
        <v>713</v>
      </c>
      <c r="Y71">
        <v>648</v>
      </c>
      <c r="Z71">
        <v>721</v>
      </c>
      <c r="AA71">
        <v>665</v>
      </c>
      <c r="AB71">
        <v>652</v>
      </c>
      <c r="AC71">
        <v>3340</v>
      </c>
      <c r="AD71">
        <v>2934</v>
      </c>
      <c r="AE71">
        <v>2695</v>
      </c>
      <c r="AF71">
        <v>2225</v>
      </c>
      <c r="AG71">
        <v>2038</v>
      </c>
      <c r="AH71">
        <v>1283</v>
      </c>
      <c r="AI71">
        <v>1167</v>
      </c>
      <c r="AJ71">
        <v>932</v>
      </c>
      <c r="AK71">
        <v>587</v>
      </c>
      <c r="AL71">
        <v>392</v>
      </c>
      <c r="AM71">
        <v>232</v>
      </c>
      <c r="AN71">
        <v>184</v>
      </c>
      <c r="AO71">
        <v>95</v>
      </c>
      <c r="AP71">
        <v>42</v>
      </c>
      <c r="AQ71">
        <v>9</v>
      </c>
      <c r="AR71">
        <v>2</v>
      </c>
      <c r="AS71" s="2">
        <v>15899</v>
      </c>
      <c r="AT71" s="2">
        <v>216</v>
      </c>
      <c r="AU71" s="2">
        <v>272</v>
      </c>
      <c r="AV71" s="2">
        <v>265</v>
      </c>
      <c r="AW71" s="2">
        <v>255</v>
      </c>
      <c r="AX71" s="2">
        <v>300</v>
      </c>
      <c r="AY71" s="2">
        <v>262</v>
      </c>
      <c r="AZ71" s="2">
        <v>266</v>
      </c>
      <c r="BA71" s="2">
        <v>246</v>
      </c>
      <c r="BB71" s="2">
        <v>263</v>
      </c>
      <c r="BC71" s="2">
        <v>267</v>
      </c>
      <c r="BD71" s="2">
        <v>338</v>
      </c>
      <c r="BE71" s="2">
        <v>292</v>
      </c>
      <c r="BF71" s="2">
        <v>362</v>
      </c>
      <c r="BG71" s="2">
        <v>370</v>
      </c>
      <c r="BH71" s="2">
        <v>303</v>
      </c>
      <c r="BI71" s="2">
        <v>338</v>
      </c>
      <c r="BJ71" s="2">
        <v>331</v>
      </c>
      <c r="BK71" s="2">
        <v>358</v>
      </c>
      <c r="BL71" s="2">
        <v>354</v>
      </c>
      <c r="BM71" s="2">
        <v>288</v>
      </c>
      <c r="BN71" s="2">
        <v>350</v>
      </c>
      <c r="BO71" s="2">
        <v>302</v>
      </c>
      <c r="BP71" s="2">
        <v>342</v>
      </c>
      <c r="BQ71" s="2">
        <v>317</v>
      </c>
      <c r="BR71" s="2">
        <v>322</v>
      </c>
      <c r="BS71" s="2">
        <v>1542</v>
      </c>
      <c r="BT71" s="2">
        <v>1368</v>
      </c>
      <c r="BU71" s="2">
        <v>1227</v>
      </c>
      <c r="BV71" s="2">
        <v>1013</v>
      </c>
      <c r="BW71" s="2">
        <v>962</v>
      </c>
      <c r="BX71" s="2">
        <v>594</v>
      </c>
      <c r="BY71" s="2">
        <v>544</v>
      </c>
      <c r="BZ71" s="2">
        <v>427</v>
      </c>
      <c r="CA71" s="2">
        <v>264</v>
      </c>
      <c r="CB71" s="2">
        <v>162</v>
      </c>
      <c r="CC71" s="2">
        <v>100</v>
      </c>
      <c r="CD71" s="2">
        <v>63</v>
      </c>
      <c r="CE71" s="2">
        <v>30</v>
      </c>
      <c r="CF71" s="2">
        <v>18</v>
      </c>
      <c r="CG71" s="2">
        <v>3</v>
      </c>
      <c r="CH71" s="2">
        <v>0</v>
      </c>
      <c r="CI71">
        <v>641</v>
      </c>
      <c r="CJ71">
        <v>114</v>
      </c>
      <c r="CK71">
        <v>21</v>
      </c>
      <c r="CL71" s="3">
        <v>17566</v>
      </c>
      <c r="CM71" s="3">
        <v>255</v>
      </c>
      <c r="CN71" s="3">
        <v>263</v>
      </c>
      <c r="CO71" s="3">
        <v>268</v>
      </c>
      <c r="CP71" s="3">
        <v>284</v>
      </c>
      <c r="CQ71" s="3">
        <v>284</v>
      </c>
      <c r="CR71" s="3">
        <v>281</v>
      </c>
      <c r="CS71" s="3">
        <v>265</v>
      </c>
      <c r="CT71" s="3">
        <v>263</v>
      </c>
      <c r="CU71" s="3">
        <v>257</v>
      </c>
      <c r="CV71" s="3">
        <v>277</v>
      </c>
      <c r="CW71" s="3">
        <v>317</v>
      </c>
      <c r="CX71" s="3">
        <v>313</v>
      </c>
      <c r="CY71" s="3">
        <v>345</v>
      </c>
      <c r="CZ71" s="3">
        <v>310</v>
      </c>
      <c r="DA71" s="3">
        <v>297</v>
      </c>
      <c r="DB71" s="3">
        <v>393</v>
      </c>
      <c r="DC71" s="3">
        <v>306</v>
      </c>
      <c r="DD71" s="3">
        <v>300</v>
      </c>
      <c r="DE71" s="3">
        <v>367</v>
      </c>
      <c r="DF71" s="3">
        <v>312</v>
      </c>
      <c r="DG71" s="3">
        <v>363</v>
      </c>
      <c r="DH71" s="3">
        <v>347</v>
      </c>
      <c r="DI71" s="3">
        <v>379</v>
      </c>
      <c r="DJ71" s="3">
        <v>348</v>
      </c>
      <c r="DK71" s="3">
        <v>331</v>
      </c>
      <c r="DL71" s="3">
        <v>1798</v>
      </c>
      <c r="DM71" s="3">
        <v>1565</v>
      </c>
      <c r="DN71" s="3">
        <v>1468</v>
      </c>
      <c r="DO71" s="3">
        <v>1212</v>
      </c>
      <c r="DP71" s="3">
        <v>1076</v>
      </c>
      <c r="DQ71" s="3">
        <v>689</v>
      </c>
      <c r="DR71" s="3">
        <v>622</v>
      </c>
      <c r="DS71" s="3">
        <v>506</v>
      </c>
      <c r="DT71" s="3">
        <v>323</v>
      </c>
      <c r="DU71" s="3">
        <v>230</v>
      </c>
      <c r="DV71" s="3">
        <v>132</v>
      </c>
      <c r="DW71" s="3">
        <v>121</v>
      </c>
      <c r="DX71" s="3">
        <v>65</v>
      </c>
      <c r="DY71" s="3">
        <v>24</v>
      </c>
      <c r="DZ71" s="3">
        <v>6</v>
      </c>
      <c r="EA71" s="3">
        <v>2</v>
      </c>
      <c r="EB71">
        <v>902</v>
      </c>
      <c r="EC71">
        <v>217</v>
      </c>
      <c r="ED71">
        <v>32</v>
      </c>
      <c r="EE71">
        <v>1583</v>
      </c>
      <c r="EF71">
        <v>10566</v>
      </c>
      <c r="EG71">
        <v>1311</v>
      </c>
    </row>
    <row r="72" spans="1:137" x14ac:dyDescent="0.2">
      <c r="A72" t="s">
        <v>301</v>
      </c>
      <c r="B72" s="1">
        <v>5</v>
      </c>
      <c r="C72">
        <v>39494</v>
      </c>
      <c r="D72">
        <v>585</v>
      </c>
      <c r="E72">
        <v>555</v>
      </c>
      <c r="F72">
        <v>549</v>
      </c>
      <c r="G72">
        <v>526</v>
      </c>
      <c r="H72">
        <v>542</v>
      </c>
      <c r="I72">
        <v>561</v>
      </c>
      <c r="J72">
        <v>535</v>
      </c>
      <c r="K72">
        <v>513</v>
      </c>
      <c r="L72">
        <v>585</v>
      </c>
      <c r="M72">
        <v>607</v>
      </c>
      <c r="N72">
        <v>669</v>
      </c>
      <c r="O72">
        <v>595</v>
      </c>
      <c r="P72">
        <v>641</v>
      </c>
      <c r="Q72">
        <v>684</v>
      </c>
      <c r="R72">
        <v>656</v>
      </c>
      <c r="S72">
        <v>738</v>
      </c>
      <c r="T72">
        <v>664</v>
      </c>
      <c r="U72">
        <v>731</v>
      </c>
      <c r="V72">
        <v>742</v>
      </c>
      <c r="W72">
        <v>645</v>
      </c>
      <c r="X72">
        <v>727</v>
      </c>
      <c r="Y72">
        <v>822</v>
      </c>
      <c r="Z72">
        <v>850</v>
      </c>
      <c r="AA72">
        <v>805</v>
      </c>
      <c r="AB72">
        <v>913</v>
      </c>
      <c r="AC72">
        <v>4109</v>
      </c>
      <c r="AD72">
        <v>3471</v>
      </c>
      <c r="AE72">
        <v>3070</v>
      </c>
      <c r="AF72">
        <v>2889</v>
      </c>
      <c r="AG72">
        <v>2532</v>
      </c>
      <c r="AH72">
        <v>2075</v>
      </c>
      <c r="AI72">
        <v>1505</v>
      </c>
      <c r="AJ72">
        <v>1139</v>
      </c>
      <c r="AK72">
        <v>757</v>
      </c>
      <c r="AL72">
        <v>641</v>
      </c>
      <c r="AM72">
        <v>377</v>
      </c>
      <c r="AN72">
        <v>253</v>
      </c>
      <c r="AO72">
        <v>173</v>
      </c>
      <c r="AP72">
        <v>51</v>
      </c>
      <c r="AQ72">
        <v>10</v>
      </c>
      <c r="AR72">
        <v>4</v>
      </c>
      <c r="AS72" s="2">
        <v>18426</v>
      </c>
      <c r="AT72" s="2">
        <v>298</v>
      </c>
      <c r="AU72" s="2">
        <v>290</v>
      </c>
      <c r="AV72" s="2">
        <v>281</v>
      </c>
      <c r="AW72" s="2">
        <v>271</v>
      </c>
      <c r="AX72" s="2">
        <v>280</v>
      </c>
      <c r="AY72" s="2">
        <v>287</v>
      </c>
      <c r="AZ72" s="2">
        <v>263</v>
      </c>
      <c r="BA72" s="2">
        <v>267</v>
      </c>
      <c r="BB72" s="2">
        <v>321</v>
      </c>
      <c r="BC72" s="2">
        <v>283</v>
      </c>
      <c r="BD72" s="2">
        <v>336</v>
      </c>
      <c r="BE72" s="2">
        <v>292</v>
      </c>
      <c r="BF72" s="2">
        <v>323</v>
      </c>
      <c r="BG72" s="2">
        <v>325</v>
      </c>
      <c r="BH72" s="2">
        <v>327</v>
      </c>
      <c r="BI72" s="2">
        <v>339</v>
      </c>
      <c r="BJ72" s="2">
        <v>317</v>
      </c>
      <c r="BK72" s="2">
        <v>345</v>
      </c>
      <c r="BL72" s="2">
        <v>367</v>
      </c>
      <c r="BM72" s="2">
        <v>318</v>
      </c>
      <c r="BN72" s="2">
        <v>359</v>
      </c>
      <c r="BO72" s="2">
        <v>396</v>
      </c>
      <c r="BP72" s="2">
        <v>407</v>
      </c>
      <c r="BQ72" s="2">
        <v>392</v>
      </c>
      <c r="BR72" s="2">
        <v>439</v>
      </c>
      <c r="BS72" s="2">
        <v>1966</v>
      </c>
      <c r="BT72" s="2">
        <v>1637</v>
      </c>
      <c r="BU72" s="2">
        <v>1385</v>
      </c>
      <c r="BV72" s="2">
        <v>1295</v>
      </c>
      <c r="BW72" s="2">
        <v>1154</v>
      </c>
      <c r="BX72" s="2">
        <v>902</v>
      </c>
      <c r="BY72" s="2">
        <v>658</v>
      </c>
      <c r="BZ72" s="2">
        <v>472</v>
      </c>
      <c r="CA72" s="2">
        <v>307</v>
      </c>
      <c r="CB72" s="2">
        <v>226</v>
      </c>
      <c r="CC72" s="2">
        <v>136</v>
      </c>
      <c r="CD72" s="2">
        <v>80</v>
      </c>
      <c r="CE72" s="2">
        <v>57</v>
      </c>
      <c r="CF72" s="2">
        <v>21</v>
      </c>
      <c r="CG72" s="2">
        <v>3</v>
      </c>
      <c r="CH72" s="2">
        <v>2</v>
      </c>
      <c r="CI72">
        <v>832</v>
      </c>
      <c r="CJ72">
        <v>163</v>
      </c>
      <c r="CK72">
        <v>26</v>
      </c>
      <c r="CL72" s="3">
        <v>21068</v>
      </c>
      <c r="CM72" s="3">
        <v>287</v>
      </c>
      <c r="CN72" s="3">
        <v>264</v>
      </c>
      <c r="CO72" s="3">
        <v>268</v>
      </c>
      <c r="CP72" s="3">
        <v>255</v>
      </c>
      <c r="CQ72" s="3">
        <v>262</v>
      </c>
      <c r="CR72" s="3">
        <v>274</v>
      </c>
      <c r="CS72" s="3">
        <v>272</v>
      </c>
      <c r="CT72" s="3">
        <v>246</v>
      </c>
      <c r="CU72" s="3">
        <v>264</v>
      </c>
      <c r="CV72" s="3">
        <v>324</v>
      </c>
      <c r="CW72" s="3">
        <v>333</v>
      </c>
      <c r="CX72" s="3">
        <v>303</v>
      </c>
      <c r="CY72" s="3">
        <v>318</v>
      </c>
      <c r="CZ72" s="3">
        <v>359</v>
      </c>
      <c r="DA72" s="3">
        <v>329</v>
      </c>
      <c r="DB72" s="3">
        <v>399</v>
      </c>
      <c r="DC72" s="3">
        <v>347</v>
      </c>
      <c r="DD72" s="3">
        <v>385</v>
      </c>
      <c r="DE72" s="3">
        <v>375</v>
      </c>
      <c r="DF72" s="3">
        <v>327</v>
      </c>
      <c r="DG72" s="3">
        <v>368</v>
      </c>
      <c r="DH72" s="3">
        <v>426</v>
      </c>
      <c r="DI72" s="3">
        <v>443</v>
      </c>
      <c r="DJ72" s="3">
        <v>413</v>
      </c>
      <c r="DK72" s="3">
        <v>473</v>
      </c>
      <c r="DL72" s="3">
        <v>2144</v>
      </c>
      <c r="DM72" s="3">
        <v>1834</v>
      </c>
      <c r="DN72" s="3">
        <v>1685</v>
      </c>
      <c r="DO72" s="3">
        <v>1594</v>
      </c>
      <c r="DP72" s="3">
        <v>1378</v>
      </c>
      <c r="DQ72" s="3">
        <v>1173</v>
      </c>
      <c r="DR72" s="3">
        <v>847</v>
      </c>
      <c r="DS72" s="3">
        <v>667</v>
      </c>
      <c r="DT72" s="3">
        <v>450</v>
      </c>
      <c r="DU72" s="3">
        <v>415</v>
      </c>
      <c r="DV72" s="3">
        <v>240</v>
      </c>
      <c r="DW72" s="3">
        <v>173</v>
      </c>
      <c r="DX72" s="3">
        <v>116</v>
      </c>
      <c r="DY72" s="3">
        <v>30</v>
      </c>
      <c r="DZ72" s="3">
        <v>7</v>
      </c>
      <c r="EA72" s="3">
        <v>2</v>
      </c>
      <c r="EB72">
        <v>1433</v>
      </c>
      <c r="EC72">
        <v>328</v>
      </c>
      <c r="ED72">
        <v>40</v>
      </c>
      <c r="EE72">
        <v>1642</v>
      </c>
      <c r="EF72">
        <v>12590</v>
      </c>
      <c r="EG72">
        <v>2020</v>
      </c>
    </row>
    <row r="73" spans="1:137" x14ac:dyDescent="0.2">
      <c r="A73" t="s">
        <v>302</v>
      </c>
      <c r="B73" s="1">
        <v>2</v>
      </c>
      <c r="C73">
        <v>1505</v>
      </c>
      <c r="D73">
        <v>27</v>
      </c>
      <c r="E73">
        <v>27</v>
      </c>
      <c r="F73">
        <v>22</v>
      </c>
      <c r="G73">
        <v>29</v>
      </c>
      <c r="H73">
        <v>24</v>
      </c>
      <c r="I73">
        <v>27</v>
      </c>
      <c r="J73">
        <v>26</v>
      </c>
      <c r="K73">
        <v>14</v>
      </c>
      <c r="L73">
        <v>22</v>
      </c>
      <c r="M73">
        <v>16</v>
      </c>
      <c r="N73">
        <v>37</v>
      </c>
      <c r="O73">
        <v>25</v>
      </c>
      <c r="P73">
        <v>28</v>
      </c>
      <c r="Q73">
        <v>23</v>
      </c>
      <c r="R73">
        <v>31</v>
      </c>
      <c r="S73">
        <v>33</v>
      </c>
      <c r="T73">
        <v>31</v>
      </c>
      <c r="U73">
        <v>19</v>
      </c>
      <c r="V73">
        <v>30</v>
      </c>
      <c r="W73">
        <v>21</v>
      </c>
      <c r="X73">
        <v>31</v>
      </c>
      <c r="Y73">
        <v>48</v>
      </c>
      <c r="Z73">
        <v>35</v>
      </c>
      <c r="AA73">
        <v>25</v>
      </c>
      <c r="AB73">
        <v>35</v>
      </c>
      <c r="AC73">
        <v>153</v>
      </c>
      <c r="AD73">
        <v>164</v>
      </c>
      <c r="AE73">
        <v>132</v>
      </c>
      <c r="AF73">
        <v>94</v>
      </c>
      <c r="AG73">
        <v>79</v>
      </c>
      <c r="AH73">
        <v>62</v>
      </c>
      <c r="AI73">
        <v>40</v>
      </c>
      <c r="AJ73">
        <v>38</v>
      </c>
      <c r="AK73">
        <v>25</v>
      </c>
      <c r="AL73">
        <v>11</v>
      </c>
      <c r="AM73">
        <v>5</v>
      </c>
      <c r="AN73">
        <v>7</v>
      </c>
      <c r="AO73">
        <v>6</v>
      </c>
      <c r="AP73">
        <v>1</v>
      </c>
      <c r="AQ73">
        <v>0</v>
      </c>
      <c r="AR73">
        <v>0</v>
      </c>
      <c r="AS73" s="2">
        <v>706</v>
      </c>
      <c r="AT73" s="2">
        <v>14</v>
      </c>
      <c r="AU73" s="2">
        <v>17</v>
      </c>
      <c r="AV73" s="2">
        <v>16</v>
      </c>
      <c r="AW73" s="2">
        <v>12</v>
      </c>
      <c r="AX73" s="2">
        <v>14</v>
      </c>
      <c r="AY73" s="2">
        <v>16</v>
      </c>
      <c r="AZ73" s="2">
        <v>17</v>
      </c>
      <c r="BA73" s="2">
        <v>5</v>
      </c>
      <c r="BB73" s="2">
        <v>11</v>
      </c>
      <c r="BC73" s="2">
        <v>6</v>
      </c>
      <c r="BD73" s="2">
        <v>19</v>
      </c>
      <c r="BE73" s="2">
        <v>15</v>
      </c>
      <c r="BF73" s="2">
        <v>15</v>
      </c>
      <c r="BG73" s="2">
        <v>16</v>
      </c>
      <c r="BH73" s="2">
        <v>15</v>
      </c>
      <c r="BI73" s="2">
        <v>16</v>
      </c>
      <c r="BJ73" s="2">
        <v>15</v>
      </c>
      <c r="BK73" s="2">
        <v>8</v>
      </c>
      <c r="BL73" s="2">
        <v>11</v>
      </c>
      <c r="BM73" s="2">
        <v>12</v>
      </c>
      <c r="BN73" s="2">
        <v>12</v>
      </c>
      <c r="BO73" s="2">
        <v>19</v>
      </c>
      <c r="BP73" s="2">
        <v>20</v>
      </c>
      <c r="BQ73" s="2">
        <v>9</v>
      </c>
      <c r="BR73" s="2">
        <v>12</v>
      </c>
      <c r="BS73" s="2">
        <v>62</v>
      </c>
      <c r="BT73" s="2">
        <v>78</v>
      </c>
      <c r="BU73" s="2">
        <v>68</v>
      </c>
      <c r="BV73" s="2">
        <v>33</v>
      </c>
      <c r="BW73" s="2">
        <v>27</v>
      </c>
      <c r="BX73" s="2">
        <v>35</v>
      </c>
      <c r="BY73" s="2">
        <v>18</v>
      </c>
      <c r="BZ73" s="2">
        <v>20</v>
      </c>
      <c r="CA73" s="2">
        <v>15</v>
      </c>
      <c r="CB73" s="2">
        <v>6</v>
      </c>
      <c r="CC73" s="2">
        <v>1</v>
      </c>
      <c r="CD73" s="2">
        <v>3</v>
      </c>
      <c r="CE73" s="2">
        <v>0</v>
      </c>
      <c r="CF73" s="2">
        <v>0</v>
      </c>
      <c r="CG73" s="2">
        <v>0</v>
      </c>
      <c r="CH73" s="2">
        <v>0</v>
      </c>
      <c r="CI73">
        <v>25</v>
      </c>
      <c r="CJ73">
        <v>3</v>
      </c>
      <c r="CK73">
        <v>0</v>
      </c>
      <c r="CL73" s="3">
        <v>799</v>
      </c>
      <c r="CM73" s="3">
        <v>14</v>
      </c>
      <c r="CN73" s="3">
        <v>10</v>
      </c>
      <c r="CO73" s="3">
        <v>6</v>
      </c>
      <c r="CP73" s="3">
        <v>17</v>
      </c>
      <c r="CQ73" s="3">
        <v>10</v>
      </c>
      <c r="CR73" s="3">
        <v>11</v>
      </c>
      <c r="CS73" s="3">
        <v>9</v>
      </c>
      <c r="CT73" s="3">
        <v>8</v>
      </c>
      <c r="CU73" s="3">
        <v>10</v>
      </c>
      <c r="CV73" s="3">
        <v>9</v>
      </c>
      <c r="CW73" s="3">
        <v>19</v>
      </c>
      <c r="CX73" s="3">
        <v>10</v>
      </c>
      <c r="CY73" s="3">
        <v>14</v>
      </c>
      <c r="CZ73" s="3">
        <v>7</v>
      </c>
      <c r="DA73" s="3">
        <v>17</v>
      </c>
      <c r="DB73" s="3">
        <v>18</v>
      </c>
      <c r="DC73" s="3">
        <v>17</v>
      </c>
      <c r="DD73" s="3">
        <v>10</v>
      </c>
      <c r="DE73" s="3">
        <v>19</v>
      </c>
      <c r="DF73" s="3">
        <v>8</v>
      </c>
      <c r="DG73" s="3">
        <v>19</v>
      </c>
      <c r="DH73" s="3">
        <v>29</v>
      </c>
      <c r="DI73" s="3">
        <v>16</v>
      </c>
      <c r="DJ73" s="3">
        <v>16</v>
      </c>
      <c r="DK73" s="3">
        <v>23</v>
      </c>
      <c r="DL73" s="3">
        <v>91</v>
      </c>
      <c r="DM73" s="3">
        <v>86</v>
      </c>
      <c r="DN73" s="3">
        <v>65</v>
      </c>
      <c r="DO73" s="3">
        <v>60</v>
      </c>
      <c r="DP73" s="3">
        <v>52</v>
      </c>
      <c r="DQ73" s="3">
        <v>27</v>
      </c>
      <c r="DR73" s="3">
        <v>22</v>
      </c>
      <c r="DS73" s="3">
        <v>19</v>
      </c>
      <c r="DT73" s="3">
        <v>10</v>
      </c>
      <c r="DU73" s="3">
        <v>5</v>
      </c>
      <c r="DV73" s="3">
        <v>4</v>
      </c>
      <c r="DW73" s="3">
        <v>4</v>
      </c>
      <c r="DX73" s="3">
        <v>6</v>
      </c>
      <c r="DY73" s="3">
        <v>1</v>
      </c>
      <c r="DZ73" s="3">
        <v>0</v>
      </c>
      <c r="EA73" s="3">
        <v>0</v>
      </c>
      <c r="EB73">
        <v>31</v>
      </c>
      <c r="EC73">
        <v>11</v>
      </c>
      <c r="ED73">
        <v>1</v>
      </c>
      <c r="EE73">
        <v>67</v>
      </c>
      <c r="EF73">
        <v>527</v>
      </c>
      <c r="EG73">
        <v>49</v>
      </c>
    </row>
    <row r="74" spans="1:137" x14ac:dyDescent="0.2">
      <c r="A74" t="s">
        <v>303</v>
      </c>
      <c r="B74" s="1">
        <v>5</v>
      </c>
      <c r="C74">
        <v>10568</v>
      </c>
      <c r="D74">
        <v>129</v>
      </c>
      <c r="E74">
        <v>127</v>
      </c>
      <c r="F74">
        <v>112</v>
      </c>
      <c r="G74">
        <v>137</v>
      </c>
      <c r="H74">
        <v>116</v>
      </c>
      <c r="I74">
        <v>154</v>
      </c>
      <c r="J74">
        <v>137</v>
      </c>
      <c r="K74">
        <v>152</v>
      </c>
      <c r="L74">
        <v>156</v>
      </c>
      <c r="M74">
        <v>157</v>
      </c>
      <c r="N74">
        <v>189</v>
      </c>
      <c r="O74">
        <v>173</v>
      </c>
      <c r="P74">
        <v>171</v>
      </c>
      <c r="Q74">
        <v>195</v>
      </c>
      <c r="R74">
        <v>149</v>
      </c>
      <c r="S74">
        <v>184</v>
      </c>
      <c r="T74">
        <v>167</v>
      </c>
      <c r="U74">
        <v>164</v>
      </c>
      <c r="V74">
        <v>199</v>
      </c>
      <c r="W74">
        <v>198</v>
      </c>
      <c r="X74">
        <v>208</v>
      </c>
      <c r="Y74">
        <v>227</v>
      </c>
      <c r="Z74">
        <v>216</v>
      </c>
      <c r="AA74">
        <v>220</v>
      </c>
      <c r="AB74">
        <v>206</v>
      </c>
      <c r="AC74">
        <v>1009</v>
      </c>
      <c r="AD74">
        <v>942</v>
      </c>
      <c r="AE74">
        <v>842</v>
      </c>
      <c r="AF74">
        <v>801</v>
      </c>
      <c r="AG74">
        <v>753</v>
      </c>
      <c r="AH74">
        <v>582</v>
      </c>
      <c r="AI74">
        <v>447</v>
      </c>
      <c r="AJ74">
        <v>338</v>
      </c>
      <c r="AK74">
        <v>227</v>
      </c>
      <c r="AL74">
        <v>148</v>
      </c>
      <c r="AM74">
        <v>94</v>
      </c>
      <c r="AN74">
        <v>86</v>
      </c>
      <c r="AO74">
        <v>40</v>
      </c>
      <c r="AP74">
        <v>15</v>
      </c>
      <c r="AQ74">
        <v>1</v>
      </c>
      <c r="AR74">
        <v>0</v>
      </c>
      <c r="AS74" s="2">
        <v>4912</v>
      </c>
      <c r="AT74" s="2">
        <v>62</v>
      </c>
      <c r="AU74" s="2">
        <v>67</v>
      </c>
      <c r="AV74" s="2">
        <v>62</v>
      </c>
      <c r="AW74" s="2">
        <v>72</v>
      </c>
      <c r="AX74" s="2">
        <v>56</v>
      </c>
      <c r="AY74" s="2">
        <v>70</v>
      </c>
      <c r="AZ74" s="2">
        <v>71</v>
      </c>
      <c r="BA74" s="2">
        <v>78</v>
      </c>
      <c r="BB74" s="2">
        <v>75</v>
      </c>
      <c r="BC74" s="2">
        <v>88</v>
      </c>
      <c r="BD74" s="2">
        <v>96</v>
      </c>
      <c r="BE74" s="2">
        <v>80</v>
      </c>
      <c r="BF74" s="2">
        <v>71</v>
      </c>
      <c r="BG74" s="2">
        <v>95</v>
      </c>
      <c r="BH74" s="2">
        <v>73</v>
      </c>
      <c r="BI74" s="2">
        <v>91</v>
      </c>
      <c r="BJ74" s="2">
        <v>88</v>
      </c>
      <c r="BK74" s="2">
        <v>82</v>
      </c>
      <c r="BL74" s="2">
        <v>105</v>
      </c>
      <c r="BM74" s="2">
        <v>86</v>
      </c>
      <c r="BN74" s="2">
        <v>99</v>
      </c>
      <c r="BO74" s="2">
        <v>110</v>
      </c>
      <c r="BP74" s="2">
        <v>101</v>
      </c>
      <c r="BQ74" s="2">
        <v>94</v>
      </c>
      <c r="BR74" s="2">
        <v>83</v>
      </c>
      <c r="BS74" s="2">
        <v>492</v>
      </c>
      <c r="BT74" s="2">
        <v>444</v>
      </c>
      <c r="BU74" s="2">
        <v>355</v>
      </c>
      <c r="BV74" s="2">
        <v>384</v>
      </c>
      <c r="BW74" s="2">
        <v>337</v>
      </c>
      <c r="BX74" s="2">
        <v>256</v>
      </c>
      <c r="BY74" s="2">
        <v>197</v>
      </c>
      <c r="BZ74" s="2">
        <v>143</v>
      </c>
      <c r="CA74" s="2">
        <v>94</v>
      </c>
      <c r="CB74" s="2">
        <v>60</v>
      </c>
      <c r="CC74" s="2">
        <v>37</v>
      </c>
      <c r="CD74" s="2">
        <v>35</v>
      </c>
      <c r="CE74" s="2">
        <v>16</v>
      </c>
      <c r="CF74" s="2">
        <v>5</v>
      </c>
      <c r="CG74" s="2">
        <v>1</v>
      </c>
      <c r="CH74" s="2">
        <v>0</v>
      </c>
      <c r="CI74">
        <v>249</v>
      </c>
      <c r="CJ74">
        <v>57</v>
      </c>
      <c r="CK74">
        <v>6</v>
      </c>
      <c r="CL74" s="3">
        <v>5656</v>
      </c>
      <c r="CM74" s="3">
        <v>67</v>
      </c>
      <c r="CN74" s="3">
        <v>60</v>
      </c>
      <c r="CO74" s="3">
        <v>50</v>
      </c>
      <c r="CP74" s="3">
        <v>66</v>
      </c>
      <c r="CQ74" s="3">
        <v>59</v>
      </c>
      <c r="CR74" s="3">
        <v>84</v>
      </c>
      <c r="CS74" s="3">
        <v>67</v>
      </c>
      <c r="CT74" s="3">
        <v>74</v>
      </c>
      <c r="CU74" s="3">
        <v>81</v>
      </c>
      <c r="CV74" s="3">
        <v>69</v>
      </c>
      <c r="CW74" s="3">
        <v>94</v>
      </c>
      <c r="CX74" s="3">
        <v>93</v>
      </c>
      <c r="CY74" s="3">
        <v>100</v>
      </c>
      <c r="CZ74" s="3">
        <v>100</v>
      </c>
      <c r="DA74" s="3">
        <v>76</v>
      </c>
      <c r="DB74" s="3">
        <v>94</v>
      </c>
      <c r="DC74" s="3">
        <v>78</v>
      </c>
      <c r="DD74" s="3">
        <v>82</v>
      </c>
      <c r="DE74" s="3">
        <v>94</v>
      </c>
      <c r="DF74" s="3">
        <v>111</v>
      </c>
      <c r="DG74" s="3">
        <v>109</v>
      </c>
      <c r="DH74" s="3">
        <v>117</v>
      </c>
      <c r="DI74" s="3">
        <v>116</v>
      </c>
      <c r="DJ74" s="3">
        <v>126</v>
      </c>
      <c r="DK74" s="3">
        <v>123</v>
      </c>
      <c r="DL74" s="3">
        <v>517</v>
      </c>
      <c r="DM74" s="3">
        <v>497</v>
      </c>
      <c r="DN74" s="3">
        <v>487</v>
      </c>
      <c r="DO74" s="3">
        <v>417</v>
      </c>
      <c r="DP74" s="3">
        <v>416</v>
      </c>
      <c r="DQ74" s="3">
        <v>326</v>
      </c>
      <c r="DR74" s="3">
        <v>251</v>
      </c>
      <c r="DS74" s="3">
        <v>196</v>
      </c>
      <c r="DT74" s="3">
        <v>133</v>
      </c>
      <c r="DU74" s="3">
        <v>87</v>
      </c>
      <c r="DV74" s="3">
        <v>56</v>
      </c>
      <c r="DW74" s="3">
        <v>51</v>
      </c>
      <c r="DX74" s="3">
        <v>24</v>
      </c>
      <c r="DY74" s="3">
        <v>9</v>
      </c>
      <c r="DZ74" s="3">
        <v>0</v>
      </c>
      <c r="EA74" s="3">
        <v>0</v>
      </c>
      <c r="EB74">
        <v>361</v>
      </c>
      <c r="EC74">
        <v>84</v>
      </c>
      <c r="ED74">
        <v>9</v>
      </c>
      <c r="EE74">
        <v>462</v>
      </c>
      <c r="EF74">
        <v>3384</v>
      </c>
      <c r="EG74">
        <v>577</v>
      </c>
    </row>
    <row r="75" spans="1:137" x14ac:dyDescent="0.2">
      <c r="A75" t="s">
        <v>304</v>
      </c>
      <c r="B75" s="1">
        <v>2</v>
      </c>
      <c r="C75">
        <v>38484</v>
      </c>
      <c r="D75">
        <v>325</v>
      </c>
      <c r="E75">
        <v>302</v>
      </c>
      <c r="F75">
        <v>300</v>
      </c>
      <c r="G75">
        <v>309</v>
      </c>
      <c r="H75">
        <v>296</v>
      </c>
      <c r="I75">
        <v>315</v>
      </c>
      <c r="J75">
        <v>298</v>
      </c>
      <c r="K75">
        <v>257</v>
      </c>
      <c r="L75">
        <v>286</v>
      </c>
      <c r="M75">
        <v>328</v>
      </c>
      <c r="N75">
        <v>354</v>
      </c>
      <c r="O75">
        <v>344</v>
      </c>
      <c r="P75">
        <v>381</v>
      </c>
      <c r="Q75">
        <v>362</v>
      </c>
      <c r="R75">
        <v>407</v>
      </c>
      <c r="S75">
        <v>398</v>
      </c>
      <c r="T75">
        <v>424</v>
      </c>
      <c r="U75">
        <v>479</v>
      </c>
      <c r="V75">
        <v>531</v>
      </c>
      <c r="W75">
        <v>572</v>
      </c>
      <c r="X75">
        <v>615</v>
      </c>
      <c r="Y75">
        <v>682</v>
      </c>
      <c r="Z75">
        <v>750</v>
      </c>
      <c r="AA75">
        <v>719</v>
      </c>
      <c r="AB75">
        <v>755</v>
      </c>
      <c r="AC75">
        <v>3919</v>
      </c>
      <c r="AD75">
        <v>3389</v>
      </c>
      <c r="AE75">
        <v>2805</v>
      </c>
      <c r="AF75">
        <v>2657</v>
      </c>
      <c r="AG75">
        <v>2821</v>
      </c>
      <c r="AH75">
        <v>2804</v>
      </c>
      <c r="AI75">
        <v>2410</v>
      </c>
      <c r="AJ75">
        <v>2075</v>
      </c>
      <c r="AK75">
        <v>1617</v>
      </c>
      <c r="AL75">
        <v>1187</v>
      </c>
      <c r="AM75">
        <v>794</v>
      </c>
      <c r="AN75">
        <v>651</v>
      </c>
      <c r="AO75">
        <v>349</v>
      </c>
      <c r="AP75">
        <v>154</v>
      </c>
      <c r="AQ75">
        <v>51</v>
      </c>
      <c r="AR75">
        <v>12</v>
      </c>
      <c r="AS75" s="2">
        <v>16828</v>
      </c>
      <c r="AT75" s="2">
        <v>165</v>
      </c>
      <c r="AU75" s="2">
        <v>138</v>
      </c>
      <c r="AV75" s="2">
        <v>145</v>
      </c>
      <c r="AW75" s="2">
        <v>170</v>
      </c>
      <c r="AX75" s="2">
        <v>150</v>
      </c>
      <c r="AY75" s="2">
        <v>170</v>
      </c>
      <c r="AZ75" s="2">
        <v>171</v>
      </c>
      <c r="BA75" s="2">
        <v>128</v>
      </c>
      <c r="BB75" s="2">
        <v>147</v>
      </c>
      <c r="BC75" s="2">
        <v>177</v>
      </c>
      <c r="BD75" s="2">
        <v>185</v>
      </c>
      <c r="BE75" s="2">
        <v>203</v>
      </c>
      <c r="BF75" s="2">
        <v>184</v>
      </c>
      <c r="BG75" s="2">
        <v>184</v>
      </c>
      <c r="BH75" s="2">
        <v>201</v>
      </c>
      <c r="BI75" s="2">
        <v>188</v>
      </c>
      <c r="BJ75" s="2">
        <v>215</v>
      </c>
      <c r="BK75" s="2">
        <v>211</v>
      </c>
      <c r="BL75" s="2">
        <v>237</v>
      </c>
      <c r="BM75" s="2">
        <v>256</v>
      </c>
      <c r="BN75" s="2">
        <v>255</v>
      </c>
      <c r="BO75" s="2">
        <v>293</v>
      </c>
      <c r="BP75" s="2">
        <v>310</v>
      </c>
      <c r="BQ75" s="2">
        <v>304</v>
      </c>
      <c r="BR75" s="2">
        <v>340</v>
      </c>
      <c r="BS75" s="2">
        <v>1679</v>
      </c>
      <c r="BT75" s="2">
        <v>1441</v>
      </c>
      <c r="BU75" s="2">
        <v>1170</v>
      </c>
      <c r="BV75" s="2">
        <v>1133</v>
      </c>
      <c r="BW75" s="2">
        <v>1201</v>
      </c>
      <c r="BX75" s="2">
        <v>1192</v>
      </c>
      <c r="BY75" s="2">
        <v>1053</v>
      </c>
      <c r="BZ75" s="2">
        <v>922</v>
      </c>
      <c r="CA75" s="2">
        <v>688</v>
      </c>
      <c r="CB75" s="2">
        <v>507</v>
      </c>
      <c r="CC75" s="2">
        <v>312</v>
      </c>
      <c r="CD75" s="2">
        <v>246</v>
      </c>
      <c r="CE75" s="2">
        <v>105</v>
      </c>
      <c r="CF75" s="2">
        <v>37</v>
      </c>
      <c r="CG75" s="2">
        <v>14</v>
      </c>
      <c r="CH75" s="2">
        <v>1</v>
      </c>
      <c r="CI75">
        <v>1910</v>
      </c>
      <c r="CJ75">
        <v>403</v>
      </c>
      <c r="CK75">
        <v>52</v>
      </c>
      <c r="CL75" s="3">
        <v>21656</v>
      </c>
      <c r="CM75" s="3">
        <v>159</v>
      </c>
      <c r="CN75" s="3">
        <v>163</v>
      </c>
      <c r="CO75" s="3">
        <v>155</v>
      </c>
      <c r="CP75" s="3">
        <v>139</v>
      </c>
      <c r="CQ75" s="3">
        <v>146</v>
      </c>
      <c r="CR75" s="3">
        <v>146</v>
      </c>
      <c r="CS75" s="3">
        <v>127</v>
      </c>
      <c r="CT75" s="3">
        <v>129</v>
      </c>
      <c r="CU75" s="3">
        <v>139</v>
      </c>
      <c r="CV75" s="3">
        <v>151</v>
      </c>
      <c r="CW75" s="3">
        <v>169</v>
      </c>
      <c r="CX75" s="3">
        <v>142</v>
      </c>
      <c r="CY75" s="3">
        <v>197</v>
      </c>
      <c r="CZ75" s="3">
        <v>178</v>
      </c>
      <c r="DA75" s="3">
        <v>206</v>
      </c>
      <c r="DB75" s="3">
        <v>209</v>
      </c>
      <c r="DC75" s="3">
        <v>208</v>
      </c>
      <c r="DD75" s="3">
        <v>267</v>
      </c>
      <c r="DE75" s="3">
        <v>293</v>
      </c>
      <c r="DF75" s="3">
        <v>316</v>
      </c>
      <c r="DG75" s="3">
        <v>360</v>
      </c>
      <c r="DH75" s="3">
        <v>388</v>
      </c>
      <c r="DI75" s="3">
        <v>440</v>
      </c>
      <c r="DJ75" s="3">
        <v>415</v>
      </c>
      <c r="DK75" s="3">
        <v>415</v>
      </c>
      <c r="DL75" s="3">
        <v>2240</v>
      </c>
      <c r="DM75" s="3">
        <v>1948</v>
      </c>
      <c r="DN75" s="3">
        <v>1636</v>
      </c>
      <c r="DO75" s="3">
        <v>1523</v>
      </c>
      <c r="DP75" s="3">
        <v>1620</v>
      </c>
      <c r="DQ75" s="3">
        <v>1613</v>
      </c>
      <c r="DR75" s="3">
        <v>1357</v>
      </c>
      <c r="DS75" s="3">
        <v>1153</v>
      </c>
      <c r="DT75" s="3">
        <v>929</v>
      </c>
      <c r="DU75" s="3">
        <v>681</v>
      </c>
      <c r="DV75" s="3">
        <v>482</v>
      </c>
      <c r="DW75" s="3">
        <v>406</v>
      </c>
      <c r="DX75" s="3">
        <v>244</v>
      </c>
      <c r="DY75" s="3">
        <v>117</v>
      </c>
      <c r="DZ75" s="3">
        <v>37</v>
      </c>
      <c r="EA75" s="3">
        <v>11</v>
      </c>
      <c r="EB75">
        <v>2906</v>
      </c>
      <c r="EC75">
        <v>815</v>
      </c>
      <c r="ED75">
        <v>165</v>
      </c>
      <c r="EE75">
        <v>891</v>
      </c>
      <c r="EF75">
        <v>12281</v>
      </c>
      <c r="EG75">
        <v>2970</v>
      </c>
    </row>
    <row r="76" spans="1:137" x14ac:dyDescent="0.2">
      <c r="A76" t="s">
        <v>305</v>
      </c>
      <c r="B76" s="1">
        <v>6</v>
      </c>
      <c r="C76">
        <v>43382</v>
      </c>
      <c r="D76">
        <v>511</v>
      </c>
      <c r="E76">
        <v>516</v>
      </c>
      <c r="F76">
        <v>543</v>
      </c>
      <c r="G76">
        <v>492</v>
      </c>
      <c r="H76">
        <v>471</v>
      </c>
      <c r="I76">
        <v>496</v>
      </c>
      <c r="J76">
        <v>571</v>
      </c>
      <c r="K76">
        <v>544</v>
      </c>
      <c r="L76">
        <v>618</v>
      </c>
      <c r="M76">
        <v>543</v>
      </c>
      <c r="N76">
        <v>648</v>
      </c>
      <c r="O76">
        <v>619</v>
      </c>
      <c r="P76">
        <v>639</v>
      </c>
      <c r="Q76">
        <v>712</v>
      </c>
      <c r="R76">
        <v>721</v>
      </c>
      <c r="S76">
        <v>758</v>
      </c>
      <c r="T76">
        <v>793</v>
      </c>
      <c r="U76">
        <v>792</v>
      </c>
      <c r="V76">
        <v>848</v>
      </c>
      <c r="W76">
        <v>744</v>
      </c>
      <c r="X76">
        <v>840</v>
      </c>
      <c r="Y76">
        <v>938</v>
      </c>
      <c r="Z76">
        <v>887</v>
      </c>
      <c r="AA76">
        <v>894</v>
      </c>
      <c r="AB76">
        <v>874</v>
      </c>
      <c r="AC76">
        <v>4278</v>
      </c>
      <c r="AD76">
        <v>3591</v>
      </c>
      <c r="AE76">
        <v>3275</v>
      </c>
      <c r="AF76">
        <v>3265</v>
      </c>
      <c r="AG76">
        <v>3059</v>
      </c>
      <c r="AH76">
        <v>2347</v>
      </c>
      <c r="AI76">
        <v>1802</v>
      </c>
      <c r="AJ76">
        <v>1447</v>
      </c>
      <c r="AK76">
        <v>1067</v>
      </c>
      <c r="AL76">
        <v>916</v>
      </c>
      <c r="AM76">
        <v>514</v>
      </c>
      <c r="AN76">
        <v>455</v>
      </c>
      <c r="AO76">
        <v>233</v>
      </c>
      <c r="AP76">
        <v>89</v>
      </c>
      <c r="AQ76">
        <v>23</v>
      </c>
      <c r="AR76">
        <v>7</v>
      </c>
      <c r="AS76" s="2">
        <v>20060</v>
      </c>
      <c r="AT76" s="2">
        <v>274</v>
      </c>
      <c r="AU76" s="2">
        <v>237</v>
      </c>
      <c r="AV76" s="2">
        <v>279</v>
      </c>
      <c r="AW76" s="2">
        <v>254</v>
      </c>
      <c r="AX76" s="2">
        <v>247</v>
      </c>
      <c r="AY76" s="2">
        <v>241</v>
      </c>
      <c r="AZ76" s="2">
        <v>284</v>
      </c>
      <c r="BA76" s="2">
        <v>263</v>
      </c>
      <c r="BB76" s="2">
        <v>330</v>
      </c>
      <c r="BC76" s="2">
        <v>262</v>
      </c>
      <c r="BD76" s="2">
        <v>332</v>
      </c>
      <c r="BE76" s="2">
        <v>303</v>
      </c>
      <c r="BF76" s="2">
        <v>331</v>
      </c>
      <c r="BG76" s="2">
        <v>350</v>
      </c>
      <c r="BH76" s="2">
        <v>363</v>
      </c>
      <c r="BI76" s="2">
        <v>389</v>
      </c>
      <c r="BJ76" s="2">
        <v>361</v>
      </c>
      <c r="BK76" s="2">
        <v>388</v>
      </c>
      <c r="BL76" s="2">
        <v>407</v>
      </c>
      <c r="BM76" s="2">
        <v>354</v>
      </c>
      <c r="BN76" s="2">
        <v>401</v>
      </c>
      <c r="BO76" s="2">
        <v>443</v>
      </c>
      <c r="BP76" s="2">
        <v>434</v>
      </c>
      <c r="BQ76" s="2">
        <v>417</v>
      </c>
      <c r="BR76" s="2">
        <v>406</v>
      </c>
      <c r="BS76" s="2">
        <v>2049</v>
      </c>
      <c r="BT76" s="2">
        <v>1682</v>
      </c>
      <c r="BU76" s="2">
        <v>1479</v>
      </c>
      <c r="BV76" s="2">
        <v>1451</v>
      </c>
      <c r="BW76" s="2">
        <v>1384</v>
      </c>
      <c r="BX76" s="2">
        <v>1034</v>
      </c>
      <c r="BY76" s="2">
        <v>763</v>
      </c>
      <c r="BZ76" s="2">
        <v>616</v>
      </c>
      <c r="CA76" s="2">
        <v>445</v>
      </c>
      <c r="CB76" s="2">
        <v>347</v>
      </c>
      <c r="CC76" s="2">
        <v>193</v>
      </c>
      <c r="CD76" s="2">
        <v>158</v>
      </c>
      <c r="CE76" s="2">
        <v>80</v>
      </c>
      <c r="CF76" s="2">
        <v>24</v>
      </c>
      <c r="CG76" s="2">
        <v>5</v>
      </c>
      <c r="CH76" s="2">
        <v>1</v>
      </c>
      <c r="CI76">
        <v>1253</v>
      </c>
      <c r="CJ76">
        <v>268</v>
      </c>
      <c r="CK76">
        <v>30</v>
      </c>
      <c r="CL76" s="3">
        <v>23322</v>
      </c>
      <c r="CM76" s="3">
        <v>237</v>
      </c>
      <c r="CN76" s="3">
        <v>279</v>
      </c>
      <c r="CO76" s="3">
        <v>264</v>
      </c>
      <c r="CP76" s="3">
        <v>238</v>
      </c>
      <c r="CQ76" s="3">
        <v>225</v>
      </c>
      <c r="CR76" s="3">
        <v>255</v>
      </c>
      <c r="CS76" s="3">
        <v>287</v>
      </c>
      <c r="CT76" s="3">
        <v>281</v>
      </c>
      <c r="CU76" s="3">
        <v>288</v>
      </c>
      <c r="CV76" s="3">
        <v>281</v>
      </c>
      <c r="CW76" s="3">
        <v>316</v>
      </c>
      <c r="CX76" s="3">
        <v>316</v>
      </c>
      <c r="CY76" s="3">
        <v>308</v>
      </c>
      <c r="CZ76" s="3">
        <v>362</v>
      </c>
      <c r="DA76" s="3">
        <v>358</v>
      </c>
      <c r="DB76" s="3">
        <v>368</v>
      </c>
      <c r="DC76" s="3">
        <v>432</v>
      </c>
      <c r="DD76" s="3">
        <v>404</v>
      </c>
      <c r="DE76" s="3">
        <v>441</v>
      </c>
      <c r="DF76" s="3">
        <v>390</v>
      </c>
      <c r="DG76" s="3">
        <v>439</v>
      </c>
      <c r="DH76" s="3">
        <v>494</v>
      </c>
      <c r="DI76" s="3">
        <v>453</v>
      </c>
      <c r="DJ76" s="3">
        <v>477</v>
      </c>
      <c r="DK76" s="3">
        <v>468</v>
      </c>
      <c r="DL76" s="3">
        <v>2229</v>
      </c>
      <c r="DM76" s="3">
        <v>1910</v>
      </c>
      <c r="DN76" s="3">
        <v>1796</v>
      </c>
      <c r="DO76" s="3">
        <v>1815</v>
      </c>
      <c r="DP76" s="3">
        <v>1675</v>
      </c>
      <c r="DQ76" s="3">
        <v>1312</v>
      </c>
      <c r="DR76" s="3">
        <v>1040</v>
      </c>
      <c r="DS76" s="3">
        <v>831</v>
      </c>
      <c r="DT76" s="3">
        <v>621</v>
      </c>
      <c r="DU76" s="3">
        <v>569</v>
      </c>
      <c r="DV76" s="3">
        <v>322</v>
      </c>
      <c r="DW76" s="3">
        <v>297</v>
      </c>
      <c r="DX76" s="3">
        <v>153</v>
      </c>
      <c r="DY76" s="3">
        <v>66</v>
      </c>
      <c r="DZ76" s="3">
        <v>18</v>
      </c>
      <c r="EA76" s="3">
        <v>6</v>
      </c>
      <c r="EB76">
        <v>2051</v>
      </c>
      <c r="EC76">
        <v>539</v>
      </c>
      <c r="ED76">
        <v>89</v>
      </c>
      <c r="EE76">
        <v>1661</v>
      </c>
      <c r="EF76">
        <v>13791</v>
      </c>
      <c r="EG76">
        <v>2352</v>
      </c>
    </row>
    <row r="77" spans="1:137" x14ac:dyDescent="0.2">
      <c r="A77" t="s">
        <v>306</v>
      </c>
      <c r="B77" s="1">
        <v>5</v>
      </c>
      <c r="C77">
        <v>79133</v>
      </c>
      <c r="D77">
        <v>1170</v>
      </c>
      <c r="E77">
        <v>1233</v>
      </c>
      <c r="F77">
        <v>1258</v>
      </c>
      <c r="G77">
        <v>1229</v>
      </c>
      <c r="H77">
        <v>1259</v>
      </c>
      <c r="I77">
        <v>1240</v>
      </c>
      <c r="J77">
        <v>1293</v>
      </c>
      <c r="K77">
        <v>1341</v>
      </c>
      <c r="L77">
        <v>1374</v>
      </c>
      <c r="M77">
        <v>1402</v>
      </c>
      <c r="N77">
        <v>1632</v>
      </c>
      <c r="O77">
        <v>1480</v>
      </c>
      <c r="P77">
        <v>1559</v>
      </c>
      <c r="Q77">
        <v>1522</v>
      </c>
      <c r="R77">
        <v>1535</v>
      </c>
      <c r="S77">
        <v>1587</v>
      </c>
      <c r="T77">
        <v>1476</v>
      </c>
      <c r="U77">
        <v>1505</v>
      </c>
      <c r="V77">
        <v>1580</v>
      </c>
      <c r="W77">
        <v>1389</v>
      </c>
      <c r="X77">
        <v>1525</v>
      </c>
      <c r="Y77">
        <v>1556</v>
      </c>
      <c r="Z77">
        <v>1621</v>
      </c>
      <c r="AA77">
        <v>1560</v>
      </c>
      <c r="AB77">
        <v>1624</v>
      </c>
      <c r="AC77">
        <v>7790</v>
      </c>
      <c r="AD77">
        <v>7335</v>
      </c>
      <c r="AE77">
        <v>6696</v>
      </c>
      <c r="AF77">
        <v>6092</v>
      </c>
      <c r="AG77">
        <v>4613</v>
      </c>
      <c r="AH77">
        <v>3261</v>
      </c>
      <c r="AI77">
        <v>2398</v>
      </c>
      <c r="AJ77">
        <v>1740</v>
      </c>
      <c r="AK77">
        <v>1249</v>
      </c>
      <c r="AL77">
        <v>873</v>
      </c>
      <c r="AM77">
        <v>518</v>
      </c>
      <c r="AN77">
        <v>352</v>
      </c>
      <c r="AO77">
        <v>161</v>
      </c>
      <c r="AP77">
        <v>76</v>
      </c>
      <c r="AQ77">
        <v>23</v>
      </c>
      <c r="AR77">
        <v>6</v>
      </c>
      <c r="AS77" s="2">
        <v>38040</v>
      </c>
      <c r="AT77" s="2">
        <v>600</v>
      </c>
      <c r="AU77" s="2">
        <v>647</v>
      </c>
      <c r="AV77" s="2">
        <v>645</v>
      </c>
      <c r="AW77" s="2">
        <v>629</v>
      </c>
      <c r="AX77" s="2">
        <v>625</v>
      </c>
      <c r="AY77" s="2">
        <v>630</v>
      </c>
      <c r="AZ77" s="2">
        <v>676</v>
      </c>
      <c r="BA77" s="2">
        <v>692</v>
      </c>
      <c r="BB77" s="2">
        <v>702</v>
      </c>
      <c r="BC77" s="2">
        <v>728</v>
      </c>
      <c r="BD77" s="2">
        <v>837</v>
      </c>
      <c r="BE77" s="2">
        <v>785</v>
      </c>
      <c r="BF77" s="2">
        <v>748</v>
      </c>
      <c r="BG77" s="2">
        <v>793</v>
      </c>
      <c r="BH77" s="2">
        <v>772</v>
      </c>
      <c r="BI77" s="2">
        <v>788</v>
      </c>
      <c r="BJ77" s="2">
        <v>731</v>
      </c>
      <c r="BK77" s="2">
        <v>755</v>
      </c>
      <c r="BL77" s="2">
        <v>739</v>
      </c>
      <c r="BM77" s="2">
        <v>656</v>
      </c>
      <c r="BN77" s="2">
        <v>735</v>
      </c>
      <c r="BO77" s="2">
        <v>774</v>
      </c>
      <c r="BP77" s="2">
        <v>797</v>
      </c>
      <c r="BQ77" s="2">
        <v>749</v>
      </c>
      <c r="BR77" s="2">
        <v>769</v>
      </c>
      <c r="BS77" s="2">
        <v>3570</v>
      </c>
      <c r="BT77" s="2">
        <v>3443</v>
      </c>
      <c r="BU77" s="2">
        <v>3150</v>
      </c>
      <c r="BV77" s="2">
        <v>2896</v>
      </c>
      <c r="BW77" s="2">
        <v>2236</v>
      </c>
      <c r="BX77" s="2">
        <v>1520</v>
      </c>
      <c r="BY77" s="2">
        <v>1084</v>
      </c>
      <c r="BZ77" s="2">
        <v>759</v>
      </c>
      <c r="CA77" s="2">
        <v>534</v>
      </c>
      <c r="CB77" s="2">
        <v>377</v>
      </c>
      <c r="CC77" s="2">
        <v>210</v>
      </c>
      <c r="CD77" s="2">
        <v>156</v>
      </c>
      <c r="CE77" s="2">
        <v>69</v>
      </c>
      <c r="CF77" s="2">
        <v>20</v>
      </c>
      <c r="CG77" s="2">
        <v>7</v>
      </c>
      <c r="CH77" s="2">
        <v>5</v>
      </c>
      <c r="CI77">
        <v>1378</v>
      </c>
      <c r="CJ77">
        <v>257</v>
      </c>
      <c r="CK77">
        <v>32</v>
      </c>
      <c r="CL77" s="3">
        <v>41093</v>
      </c>
      <c r="CM77" s="3">
        <v>569</v>
      </c>
      <c r="CN77" s="3">
        <v>586</v>
      </c>
      <c r="CO77" s="3">
        <v>613</v>
      </c>
      <c r="CP77" s="3">
        <v>600</v>
      </c>
      <c r="CQ77" s="3">
        <v>634</v>
      </c>
      <c r="CR77" s="3">
        <v>611</v>
      </c>
      <c r="CS77" s="3">
        <v>617</v>
      </c>
      <c r="CT77" s="3">
        <v>649</v>
      </c>
      <c r="CU77" s="3">
        <v>671</v>
      </c>
      <c r="CV77" s="3">
        <v>673</v>
      </c>
      <c r="CW77" s="3">
        <v>795</v>
      </c>
      <c r="CX77" s="3">
        <v>695</v>
      </c>
      <c r="CY77" s="3">
        <v>811</v>
      </c>
      <c r="CZ77" s="3">
        <v>729</v>
      </c>
      <c r="DA77" s="3">
        <v>763</v>
      </c>
      <c r="DB77" s="3">
        <v>799</v>
      </c>
      <c r="DC77" s="3">
        <v>745</v>
      </c>
      <c r="DD77" s="3">
        <v>749</v>
      </c>
      <c r="DE77" s="3">
        <v>841</v>
      </c>
      <c r="DF77" s="3">
        <v>734</v>
      </c>
      <c r="DG77" s="3">
        <v>790</v>
      </c>
      <c r="DH77" s="3">
        <v>782</v>
      </c>
      <c r="DI77" s="3">
        <v>824</v>
      </c>
      <c r="DJ77" s="3">
        <v>811</v>
      </c>
      <c r="DK77" s="3">
        <v>855</v>
      </c>
      <c r="DL77" s="3">
        <v>4220</v>
      </c>
      <c r="DM77" s="3">
        <v>3892</v>
      </c>
      <c r="DN77" s="3">
        <v>3546</v>
      </c>
      <c r="DO77" s="3">
        <v>3196</v>
      </c>
      <c r="DP77" s="3">
        <v>2377</v>
      </c>
      <c r="DQ77" s="3">
        <v>1741</v>
      </c>
      <c r="DR77" s="3">
        <v>1313</v>
      </c>
      <c r="DS77" s="3">
        <v>981</v>
      </c>
      <c r="DT77" s="3">
        <v>715</v>
      </c>
      <c r="DU77" s="3">
        <v>496</v>
      </c>
      <c r="DV77" s="3">
        <v>308</v>
      </c>
      <c r="DW77" s="3">
        <v>196</v>
      </c>
      <c r="DX77" s="3">
        <v>93</v>
      </c>
      <c r="DY77" s="3">
        <v>56</v>
      </c>
      <c r="DZ77" s="3">
        <v>16</v>
      </c>
      <c r="EA77" s="3">
        <v>1</v>
      </c>
      <c r="EB77">
        <v>1880</v>
      </c>
      <c r="EC77">
        <v>361</v>
      </c>
      <c r="ED77">
        <v>73</v>
      </c>
      <c r="EE77">
        <v>3793</v>
      </c>
      <c r="EF77">
        <v>25160</v>
      </c>
      <c r="EG77">
        <v>3054</v>
      </c>
    </row>
    <row r="78" spans="1:137" x14ac:dyDescent="0.2">
      <c r="A78" t="s">
        <v>307</v>
      </c>
      <c r="B78" s="1">
        <v>1</v>
      </c>
      <c r="C78">
        <v>13752</v>
      </c>
      <c r="D78">
        <v>133</v>
      </c>
      <c r="E78">
        <v>134</v>
      </c>
      <c r="F78">
        <v>164</v>
      </c>
      <c r="G78">
        <v>177</v>
      </c>
      <c r="H78">
        <v>149</v>
      </c>
      <c r="I78">
        <v>157</v>
      </c>
      <c r="J78">
        <v>144</v>
      </c>
      <c r="K78">
        <v>151</v>
      </c>
      <c r="L78">
        <v>152</v>
      </c>
      <c r="M78">
        <v>172</v>
      </c>
      <c r="N78">
        <v>207</v>
      </c>
      <c r="O78">
        <v>176</v>
      </c>
      <c r="P78">
        <v>200</v>
      </c>
      <c r="Q78">
        <v>191</v>
      </c>
      <c r="R78">
        <v>219</v>
      </c>
      <c r="S78">
        <v>206</v>
      </c>
      <c r="T78">
        <v>246</v>
      </c>
      <c r="U78">
        <v>242</v>
      </c>
      <c r="V78">
        <v>248</v>
      </c>
      <c r="W78">
        <v>198</v>
      </c>
      <c r="X78">
        <v>246</v>
      </c>
      <c r="Y78">
        <v>249</v>
      </c>
      <c r="Z78">
        <v>305</v>
      </c>
      <c r="AA78">
        <v>252</v>
      </c>
      <c r="AB78">
        <v>287</v>
      </c>
      <c r="AC78">
        <v>1363</v>
      </c>
      <c r="AD78">
        <v>1226</v>
      </c>
      <c r="AE78">
        <v>964</v>
      </c>
      <c r="AF78">
        <v>951</v>
      </c>
      <c r="AG78">
        <v>981</v>
      </c>
      <c r="AH78">
        <v>775</v>
      </c>
      <c r="AI78">
        <v>649</v>
      </c>
      <c r="AJ78">
        <v>486</v>
      </c>
      <c r="AK78">
        <v>430</v>
      </c>
      <c r="AL78">
        <v>349</v>
      </c>
      <c r="AM78">
        <v>254</v>
      </c>
      <c r="AN78">
        <v>179</v>
      </c>
      <c r="AO78">
        <v>94</v>
      </c>
      <c r="AP78">
        <v>35</v>
      </c>
      <c r="AQ78">
        <v>10</v>
      </c>
      <c r="AR78">
        <v>2</v>
      </c>
      <c r="AS78" s="2">
        <v>6367</v>
      </c>
      <c r="AT78" s="2">
        <v>63</v>
      </c>
      <c r="AU78" s="2">
        <v>69</v>
      </c>
      <c r="AV78" s="2">
        <v>85</v>
      </c>
      <c r="AW78" s="2">
        <v>90</v>
      </c>
      <c r="AX78" s="2">
        <v>80</v>
      </c>
      <c r="AY78" s="2">
        <v>85</v>
      </c>
      <c r="AZ78" s="2">
        <v>84</v>
      </c>
      <c r="BA78" s="2">
        <v>73</v>
      </c>
      <c r="BB78" s="2">
        <v>68</v>
      </c>
      <c r="BC78" s="2">
        <v>83</v>
      </c>
      <c r="BD78" s="2">
        <v>109</v>
      </c>
      <c r="BE78" s="2">
        <v>96</v>
      </c>
      <c r="BF78" s="2">
        <v>102</v>
      </c>
      <c r="BG78" s="2">
        <v>101</v>
      </c>
      <c r="BH78" s="2">
        <v>113</v>
      </c>
      <c r="BI78" s="2">
        <v>112</v>
      </c>
      <c r="BJ78" s="2">
        <v>123</v>
      </c>
      <c r="BK78" s="2">
        <v>114</v>
      </c>
      <c r="BL78" s="2">
        <v>127</v>
      </c>
      <c r="BM78" s="2">
        <v>92</v>
      </c>
      <c r="BN78" s="2">
        <v>131</v>
      </c>
      <c r="BO78" s="2">
        <v>114</v>
      </c>
      <c r="BP78" s="2">
        <v>127</v>
      </c>
      <c r="BQ78" s="2">
        <v>129</v>
      </c>
      <c r="BR78" s="2">
        <v>142</v>
      </c>
      <c r="BS78" s="2">
        <v>675</v>
      </c>
      <c r="BT78" s="2">
        <v>584</v>
      </c>
      <c r="BU78" s="2">
        <v>459</v>
      </c>
      <c r="BV78" s="2">
        <v>410</v>
      </c>
      <c r="BW78" s="2">
        <v>452</v>
      </c>
      <c r="BX78" s="2">
        <v>333</v>
      </c>
      <c r="BY78" s="2">
        <v>281</v>
      </c>
      <c r="BZ78" s="2">
        <v>175</v>
      </c>
      <c r="CA78" s="2">
        <v>165</v>
      </c>
      <c r="CB78" s="2">
        <v>125</v>
      </c>
      <c r="CC78" s="2">
        <v>94</v>
      </c>
      <c r="CD78" s="2">
        <v>59</v>
      </c>
      <c r="CE78" s="2">
        <v>30</v>
      </c>
      <c r="CF78" s="2">
        <v>10</v>
      </c>
      <c r="CG78" s="2">
        <v>1</v>
      </c>
      <c r="CH78" s="2">
        <v>0</v>
      </c>
      <c r="CI78">
        <v>485</v>
      </c>
      <c r="CJ78">
        <v>101</v>
      </c>
      <c r="CK78">
        <v>11</v>
      </c>
      <c r="CL78" s="3">
        <v>7385</v>
      </c>
      <c r="CM78" s="3">
        <v>70</v>
      </c>
      <c r="CN78" s="3">
        <v>66</v>
      </c>
      <c r="CO78" s="3">
        <v>79</v>
      </c>
      <c r="CP78" s="3">
        <v>87</v>
      </c>
      <c r="CQ78" s="3">
        <v>69</v>
      </c>
      <c r="CR78" s="3">
        <v>72</v>
      </c>
      <c r="CS78" s="3">
        <v>59</v>
      </c>
      <c r="CT78" s="3">
        <v>78</v>
      </c>
      <c r="CU78" s="3">
        <v>84</v>
      </c>
      <c r="CV78" s="3">
        <v>88</v>
      </c>
      <c r="CW78" s="3">
        <v>98</v>
      </c>
      <c r="CX78" s="3">
        <v>80</v>
      </c>
      <c r="CY78" s="3">
        <v>98</v>
      </c>
      <c r="CZ78" s="3">
        <v>91</v>
      </c>
      <c r="DA78" s="3">
        <v>105</v>
      </c>
      <c r="DB78" s="3">
        <v>94</v>
      </c>
      <c r="DC78" s="3">
        <v>123</v>
      </c>
      <c r="DD78" s="3">
        <v>128</v>
      </c>
      <c r="DE78" s="3">
        <v>121</v>
      </c>
      <c r="DF78" s="3">
        <v>106</v>
      </c>
      <c r="DG78" s="3">
        <v>114</v>
      </c>
      <c r="DH78" s="3">
        <v>134</v>
      </c>
      <c r="DI78" s="3">
        <v>178</v>
      </c>
      <c r="DJ78" s="3">
        <v>123</v>
      </c>
      <c r="DK78" s="3">
        <v>146</v>
      </c>
      <c r="DL78" s="3">
        <v>688</v>
      </c>
      <c r="DM78" s="3">
        <v>642</v>
      </c>
      <c r="DN78" s="3">
        <v>505</v>
      </c>
      <c r="DO78" s="3">
        <v>541</v>
      </c>
      <c r="DP78" s="3">
        <v>530</v>
      </c>
      <c r="DQ78" s="3">
        <v>442</v>
      </c>
      <c r="DR78" s="3">
        <v>368</v>
      </c>
      <c r="DS78" s="3">
        <v>311</v>
      </c>
      <c r="DT78" s="3">
        <v>264</v>
      </c>
      <c r="DU78" s="3">
        <v>224</v>
      </c>
      <c r="DV78" s="3">
        <v>160</v>
      </c>
      <c r="DW78" s="3">
        <v>120</v>
      </c>
      <c r="DX78" s="3">
        <v>63</v>
      </c>
      <c r="DY78" s="3">
        <v>25</v>
      </c>
      <c r="DZ78" s="3">
        <v>9</v>
      </c>
      <c r="EA78" s="3">
        <v>2</v>
      </c>
      <c r="EB78">
        <v>868</v>
      </c>
      <c r="EC78">
        <v>220</v>
      </c>
      <c r="ED78">
        <v>36</v>
      </c>
      <c r="EE78">
        <v>471</v>
      </c>
      <c r="EF78">
        <v>4172</v>
      </c>
      <c r="EG78">
        <v>811</v>
      </c>
    </row>
    <row r="79" spans="1:137" x14ac:dyDescent="0.2">
      <c r="A79" t="s">
        <v>308</v>
      </c>
      <c r="B79" s="1">
        <v>4</v>
      </c>
      <c r="C79">
        <v>27025</v>
      </c>
      <c r="D79">
        <v>296</v>
      </c>
      <c r="E79">
        <v>317</v>
      </c>
      <c r="F79">
        <v>297</v>
      </c>
      <c r="G79">
        <v>291</v>
      </c>
      <c r="H79">
        <v>333</v>
      </c>
      <c r="I79">
        <v>327</v>
      </c>
      <c r="J79">
        <v>284</v>
      </c>
      <c r="K79">
        <v>313</v>
      </c>
      <c r="L79">
        <v>311</v>
      </c>
      <c r="M79">
        <v>307</v>
      </c>
      <c r="N79">
        <v>335</v>
      </c>
      <c r="O79">
        <v>355</v>
      </c>
      <c r="P79">
        <v>367</v>
      </c>
      <c r="Q79">
        <v>341</v>
      </c>
      <c r="R79">
        <v>402</v>
      </c>
      <c r="S79">
        <v>417</v>
      </c>
      <c r="T79">
        <v>395</v>
      </c>
      <c r="U79">
        <v>432</v>
      </c>
      <c r="V79">
        <v>452</v>
      </c>
      <c r="W79">
        <v>440</v>
      </c>
      <c r="X79">
        <v>472</v>
      </c>
      <c r="Y79">
        <v>543</v>
      </c>
      <c r="Z79">
        <v>643</v>
      </c>
      <c r="AA79">
        <v>583</v>
      </c>
      <c r="AB79">
        <v>586</v>
      </c>
      <c r="AC79">
        <v>2759</v>
      </c>
      <c r="AD79">
        <v>2202</v>
      </c>
      <c r="AE79">
        <v>1929</v>
      </c>
      <c r="AF79">
        <v>1852</v>
      </c>
      <c r="AG79">
        <v>1924</v>
      </c>
      <c r="AH79">
        <v>1551</v>
      </c>
      <c r="AI79">
        <v>1258</v>
      </c>
      <c r="AJ79">
        <v>1061</v>
      </c>
      <c r="AK79">
        <v>827</v>
      </c>
      <c r="AL79">
        <v>705</v>
      </c>
      <c r="AM79">
        <v>475</v>
      </c>
      <c r="AN79">
        <v>387</v>
      </c>
      <c r="AO79">
        <v>166</v>
      </c>
      <c r="AP79">
        <v>58</v>
      </c>
      <c r="AQ79">
        <v>26</v>
      </c>
      <c r="AR79">
        <v>4</v>
      </c>
      <c r="AS79" s="2">
        <v>11992</v>
      </c>
      <c r="AT79" s="2">
        <v>140</v>
      </c>
      <c r="AU79" s="2">
        <v>153</v>
      </c>
      <c r="AV79" s="2">
        <v>142</v>
      </c>
      <c r="AW79" s="2">
        <v>149</v>
      </c>
      <c r="AX79" s="2">
        <v>164</v>
      </c>
      <c r="AY79" s="2">
        <v>155</v>
      </c>
      <c r="AZ79" s="2">
        <v>152</v>
      </c>
      <c r="BA79" s="2">
        <v>154</v>
      </c>
      <c r="BB79" s="2">
        <v>153</v>
      </c>
      <c r="BC79" s="2">
        <v>153</v>
      </c>
      <c r="BD79" s="2">
        <v>188</v>
      </c>
      <c r="BE79" s="2">
        <v>189</v>
      </c>
      <c r="BF79" s="2">
        <v>157</v>
      </c>
      <c r="BG79" s="2">
        <v>179</v>
      </c>
      <c r="BH79" s="2">
        <v>200</v>
      </c>
      <c r="BI79" s="2">
        <v>202</v>
      </c>
      <c r="BJ79" s="2">
        <v>203</v>
      </c>
      <c r="BK79" s="2">
        <v>214</v>
      </c>
      <c r="BL79" s="2">
        <v>209</v>
      </c>
      <c r="BM79" s="2">
        <v>221</v>
      </c>
      <c r="BN79" s="2">
        <v>229</v>
      </c>
      <c r="BO79" s="2">
        <v>265</v>
      </c>
      <c r="BP79" s="2">
        <v>306</v>
      </c>
      <c r="BQ79" s="2">
        <v>270</v>
      </c>
      <c r="BR79" s="2">
        <v>272</v>
      </c>
      <c r="BS79" s="2">
        <v>1260</v>
      </c>
      <c r="BT79" s="2">
        <v>977</v>
      </c>
      <c r="BU79" s="2">
        <v>865</v>
      </c>
      <c r="BV79" s="2">
        <v>777</v>
      </c>
      <c r="BW79" s="2">
        <v>794</v>
      </c>
      <c r="BX79" s="2">
        <v>654</v>
      </c>
      <c r="BY79" s="2">
        <v>487</v>
      </c>
      <c r="BZ79" s="2">
        <v>429</v>
      </c>
      <c r="CA79" s="2">
        <v>316</v>
      </c>
      <c r="CB79" s="2">
        <v>254</v>
      </c>
      <c r="CC79" s="2">
        <v>163</v>
      </c>
      <c r="CD79" s="2">
        <v>125</v>
      </c>
      <c r="CE79" s="2">
        <v>51</v>
      </c>
      <c r="CF79" s="2">
        <v>12</v>
      </c>
      <c r="CG79" s="2">
        <v>6</v>
      </c>
      <c r="CH79" s="2">
        <v>2</v>
      </c>
      <c r="CI79">
        <v>930</v>
      </c>
      <c r="CJ79">
        <v>197</v>
      </c>
      <c r="CK79">
        <v>21</v>
      </c>
      <c r="CL79" s="3">
        <v>15033</v>
      </c>
      <c r="CM79" s="3">
        <v>155</v>
      </c>
      <c r="CN79" s="3">
        <v>164</v>
      </c>
      <c r="CO79" s="3">
        <v>155</v>
      </c>
      <c r="CP79" s="3">
        <v>143</v>
      </c>
      <c r="CQ79" s="3">
        <v>169</v>
      </c>
      <c r="CR79" s="3">
        <v>172</v>
      </c>
      <c r="CS79" s="3">
        <v>132</v>
      </c>
      <c r="CT79" s="3">
        <v>159</v>
      </c>
      <c r="CU79" s="3">
        <v>158</v>
      </c>
      <c r="CV79" s="3">
        <v>154</v>
      </c>
      <c r="CW79" s="3">
        <v>147</v>
      </c>
      <c r="CX79" s="3">
        <v>165</v>
      </c>
      <c r="CY79" s="3">
        <v>210</v>
      </c>
      <c r="CZ79" s="3">
        <v>162</v>
      </c>
      <c r="DA79" s="3">
        <v>202</v>
      </c>
      <c r="DB79" s="3">
        <v>215</v>
      </c>
      <c r="DC79" s="3">
        <v>193</v>
      </c>
      <c r="DD79" s="3">
        <v>217</v>
      </c>
      <c r="DE79" s="3">
        <v>242</v>
      </c>
      <c r="DF79" s="3">
        <v>220</v>
      </c>
      <c r="DG79" s="3">
        <v>244</v>
      </c>
      <c r="DH79" s="3">
        <v>278</v>
      </c>
      <c r="DI79" s="3">
        <v>337</v>
      </c>
      <c r="DJ79" s="3">
        <v>313</v>
      </c>
      <c r="DK79" s="3">
        <v>314</v>
      </c>
      <c r="DL79" s="3">
        <v>1499</v>
      </c>
      <c r="DM79" s="3">
        <v>1225</v>
      </c>
      <c r="DN79" s="3">
        <v>1065</v>
      </c>
      <c r="DO79" s="3">
        <v>1075</v>
      </c>
      <c r="DP79" s="3">
        <v>1130</v>
      </c>
      <c r="DQ79" s="3">
        <v>897</v>
      </c>
      <c r="DR79" s="3">
        <v>771</v>
      </c>
      <c r="DS79" s="3">
        <v>633</v>
      </c>
      <c r="DT79" s="3">
        <v>511</v>
      </c>
      <c r="DU79" s="3">
        <v>451</v>
      </c>
      <c r="DV79" s="3">
        <v>311</v>
      </c>
      <c r="DW79" s="3">
        <v>262</v>
      </c>
      <c r="DX79" s="3">
        <v>116</v>
      </c>
      <c r="DY79" s="3">
        <v>46</v>
      </c>
      <c r="DZ79" s="3">
        <v>20</v>
      </c>
      <c r="EA79" s="3">
        <v>2</v>
      </c>
      <c r="EB79">
        <v>1718</v>
      </c>
      <c r="EC79">
        <v>445</v>
      </c>
      <c r="ED79">
        <v>68</v>
      </c>
      <c r="EE79">
        <v>887</v>
      </c>
      <c r="EF79">
        <v>8566</v>
      </c>
      <c r="EG79">
        <v>1668</v>
      </c>
    </row>
    <row r="80" spans="1:137" x14ac:dyDescent="0.2">
      <c r="A80" t="s">
        <v>309</v>
      </c>
      <c r="B80" s="1">
        <v>2</v>
      </c>
      <c r="C80">
        <v>14305</v>
      </c>
      <c r="D80">
        <v>149</v>
      </c>
      <c r="E80">
        <v>154</v>
      </c>
      <c r="F80">
        <v>152</v>
      </c>
      <c r="G80">
        <v>149</v>
      </c>
      <c r="H80">
        <v>134</v>
      </c>
      <c r="I80">
        <v>143</v>
      </c>
      <c r="J80">
        <v>135</v>
      </c>
      <c r="K80">
        <v>132</v>
      </c>
      <c r="L80">
        <v>151</v>
      </c>
      <c r="M80">
        <v>148</v>
      </c>
      <c r="N80">
        <v>180</v>
      </c>
      <c r="O80">
        <v>155</v>
      </c>
      <c r="P80">
        <v>179</v>
      </c>
      <c r="Q80">
        <v>173</v>
      </c>
      <c r="R80">
        <v>177</v>
      </c>
      <c r="S80">
        <v>203</v>
      </c>
      <c r="T80">
        <v>188</v>
      </c>
      <c r="U80">
        <v>209</v>
      </c>
      <c r="V80">
        <v>214</v>
      </c>
      <c r="W80">
        <v>214</v>
      </c>
      <c r="X80">
        <v>233</v>
      </c>
      <c r="Y80">
        <v>256</v>
      </c>
      <c r="Z80">
        <v>233</v>
      </c>
      <c r="AA80">
        <v>289</v>
      </c>
      <c r="AB80">
        <v>281</v>
      </c>
      <c r="AC80">
        <v>1451</v>
      </c>
      <c r="AD80">
        <v>1193</v>
      </c>
      <c r="AE80">
        <v>1097</v>
      </c>
      <c r="AF80">
        <v>984</v>
      </c>
      <c r="AG80">
        <v>1053</v>
      </c>
      <c r="AH80">
        <v>935</v>
      </c>
      <c r="AI80">
        <v>823</v>
      </c>
      <c r="AJ80">
        <v>646</v>
      </c>
      <c r="AK80">
        <v>507</v>
      </c>
      <c r="AL80">
        <v>403</v>
      </c>
      <c r="AM80">
        <v>250</v>
      </c>
      <c r="AN80">
        <v>184</v>
      </c>
      <c r="AO80">
        <v>93</v>
      </c>
      <c r="AP80">
        <v>41</v>
      </c>
      <c r="AQ80">
        <v>15</v>
      </c>
      <c r="AR80">
        <v>0</v>
      </c>
      <c r="AS80" s="2">
        <v>6492</v>
      </c>
      <c r="AT80" s="2">
        <v>59</v>
      </c>
      <c r="AU80" s="2">
        <v>70</v>
      </c>
      <c r="AV80" s="2">
        <v>85</v>
      </c>
      <c r="AW80" s="2">
        <v>80</v>
      </c>
      <c r="AX80" s="2">
        <v>68</v>
      </c>
      <c r="AY80" s="2">
        <v>76</v>
      </c>
      <c r="AZ80" s="2">
        <v>65</v>
      </c>
      <c r="BA80" s="2">
        <v>58</v>
      </c>
      <c r="BB80" s="2">
        <v>72</v>
      </c>
      <c r="BC80" s="2">
        <v>76</v>
      </c>
      <c r="BD80" s="2">
        <v>93</v>
      </c>
      <c r="BE80" s="2">
        <v>82</v>
      </c>
      <c r="BF80" s="2">
        <v>78</v>
      </c>
      <c r="BG80" s="2">
        <v>79</v>
      </c>
      <c r="BH80" s="2">
        <v>94</v>
      </c>
      <c r="BI80" s="2">
        <v>82</v>
      </c>
      <c r="BJ80" s="2">
        <v>81</v>
      </c>
      <c r="BK80" s="2">
        <v>104</v>
      </c>
      <c r="BL80" s="2">
        <v>109</v>
      </c>
      <c r="BM80" s="2">
        <v>103</v>
      </c>
      <c r="BN80" s="2">
        <v>103</v>
      </c>
      <c r="BO80" s="2">
        <v>131</v>
      </c>
      <c r="BP80" s="2">
        <v>119</v>
      </c>
      <c r="BQ80" s="2">
        <v>112</v>
      </c>
      <c r="BR80" s="2">
        <v>127</v>
      </c>
      <c r="BS80" s="2">
        <v>683</v>
      </c>
      <c r="BT80" s="2">
        <v>546</v>
      </c>
      <c r="BU80" s="2">
        <v>446</v>
      </c>
      <c r="BV80" s="2">
        <v>469</v>
      </c>
      <c r="BW80" s="2">
        <v>487</v>
      </c>
      <c r="BX80" s="2">
        <v>401</v>
      </c>
      <c r="BY80" s="2">
        <v>373</v>
      </c>
      <c r="BZ80" s="2">
        <v>291</v>
      </c>
      <c r="CA80" s="2">
        <v>225</v>
      </c>
      <c r="CB80" s="2">
        <v>173</v>
      </c>
      <c r="CC80" s="2">
        <v>97</v>
      </c>
      <c r="CD80" s="2">
        <v>52</v>
      </c>
      <c r="CE80" s="2">
        <v>33</v>
      </c>
      <c r="CF80" s="2">
        <v>7</v>
      </c>
      <c r="CG80" s="2">
        <v>3</v>
      </c>
      <c r="CH80" s="2">
        <v>0</v>
      </c>
      <c r="CI80">
        <v>590</v>
      </c>
      <c r="CJ80">
        <v>96</v>
      </c>
      <c r="CK80">
        <v>10</v>
      </c>
      <c r="CL80" s="3">
        <v>7813</v>
      </c>
      <c r="CM80" s="3">
        <v>89</v>
      </c>
      <c r="CN80" s="3">
        <v>84</v>
      </c>
      <c r="CO80" s="3">
        <v>67</v>
      </c>
      <c r="CP80" s="3">
        <v>69</v>
      </c>
      <c r="CQ80" s="3">
        <v>67</v>
      </c>
      <c r="CR80" s="3">
        <v>67</v>
      </c>
      <c r="CS80" s="3">
        <v>71</v>
      </c>
      <c r="CT80" s="3">
        <v>74</v>
      </c>
      <c r="CU80" s="3">
        <v>79</v>
      </c>
      <c r="CV80" s="3">
        <v>72</v>
      </c>
      <c r="CW80" s="3">
        <v>87</v>
      </c>
      <c r="CX80" s="3">
        <v>73</v>
      </c>
      <c r="CY80" s="3">
        <v>101</v>
      </c>
      <c r="CZ80" s="3">
        <v>94</v>
      </c>
      <c r="DA80" s="3">
        <v>83</v>
      </c>
      <c r="DB80" s="3">
        <v>121</v>
      </c>
      <c r="DC80" s="3">
        <v>107</v>
      </c>
      <c r="DD80" s="3">
        <v>105</v>
      </c>
      <c r="DE80" s="3">
        <v>105</v>
      </c>
      <c r="DF80" s="3">
        <v>111</v>
      </c>
      <c r="DG80" s="3">
        <v>130</v>
      </c>
      <c r="DH80" s="3">
        <v>125</v>
      </c>
      <c r="DI80" s="3">
        <v>114</v>
      </c>
      <c r="DJ80" s="3">
        <v>177</v>
      </c>
      <c r="DK80" s="3">
        <v>154</v>
      </c>
      <c r="DL80" s="3">
        <v>768</v>
      </c>
      <c r="DM80" s="3">
        <v>646</v>
      </c>
      <c r="DN80" s="3">
        <v>650</v>
      </c>
      <c r="DO80" s="3">
        <v>515</v>
      </c>
      <c r="DP80" s="3">
        <v>566</v>
      </c>
      <c r="DQ80" s="3">
        <v>535</v>
      </c>
      <c r="DR80" s="3">
        <v>451</v>
      </c>
      <c r="DS80" s="3">
        <v>355</v>
      </c>
      <c r="DT80" s="3">
        <v>282</v>
      </c>
      <c r="DU80" s="3">
        <v>230</v>
      </c>
      <c r="DV80" s="3">
        <v>153</v>
      </c>
      <c r="DW80" s="3">
        <v>132</v>
      </c>
      <c r="DX80" s="3">
        <v>59</v>
      </c>
      <c r="DY80" s="3">
        <v>33</v>
      </c>
      <c r="DZ80" s="3">
        <v>11</v>
      </c>
      <c r="EA80" s="3">
        <v>0</v>
      </c>
      <c r="EB80">
        <v>901</v>
      </c>
      <c r="EC80">
        <v>236</v>
      </c>
      <c r="ED80">
        <v>45</v>
      </c>
      <c r="EE80">
        <v>438</v>
      </c>
      <c r="EF80">
        <v>4396</v>
      </c>
      <c r="EG80">
        <v>985</v>
      </c>
    </row>
    <row r="81" spans="1:137" x14ac:dyDescent="0.2">
      <c r="A81" t="s">
        <v>310</v>
      </c>
      <c r="B81" s="1">
        <v>3</v>
      </c>
      <c r="C81">
        <v>12651</v>
      </c>
      <c r="D81">
        <v>154</v>
      </c>
      <c r="E81">
        <v>184</v>
      </c>
      <c r="F81">
        <v>182</v>
      </c>
      <c r="G81">
        <v>191</v>
      </c>
      <c r="H81">
        <v>183</v>
      </c>
      <c r="I81">
        <v>183</v>
      </c>
      <c r="J81">
        <v>198</v>
      </c>
      <c r="K81">
        <v>210</v>
      </c>
      <c r="L81">
        <v>196</v>
      </c>
      <c r="M81">
        <v>203</v>
      </c>
      <c r="N81">
        <v>221</v>
      </c>
      <c r="O81">
        <v>239</v>
      </c>
      <c r="P81">
        <v>241</v>
      </c>
      <c r="Q81">
        <v>220</v>
      </c>
      <c r="R81">
        <v>236</v>
      </c>
      <c r="S81">
        <v>260</v>
      </c>
      <c r="T81">
        <v>251</v>
      </c>
      <c r="U81">
        <v>229</v>
      </c>
      <c r="V81">
        <v>240</v>
      </c>
      <c r="W81">
        <v>208</v>
      </c>
      <c r="X81">
        <v>240</v>
      </c>
      <c r="Y81">
        <v>265</v>
      </c>
      <c r="Z81">
        <v>249</v>
      </c>
      <c r="AA81">
        <v>256</v>
      </c>
      <c r="AB81">
        <v>255</v>
      </c>
      <c r="AC81">
        <v>1223</v>
      </c>
      <c r="AD81">
        <v>1093</v>
      </c>
      <c r="AE81">
        <v>974</v>
      </c>
      <c r="AF81">
        <v>925</v>
      </c>
      <c r="AG81">
        <v>797</v>
      </c>
      <c r="AH81">
        <v>567</v>
      </c>
      <c r="AI81">
        <v>409</v>
      </c>
      <c r="AJ81">
        <v>354</v>
      </c>
      <c r="AK81">
        <v>263</v>
      </c>
      <c r="AL81">
        <v>253</v>
      </c>
      <c r="AM81">
        <v>118</v>
      </c>
      <c r="AN81">
        <v>88</v>
      </c>
      <c r="AO81">
        <v>52</v>
      </c>
      <c r="AP81">
        <v>25</v>
      </c>
      <c r="AQ81">
        <v>10</v>
      </c>
      <c r="AR81">
        <v>4</v>
      </c>
      <c r="AS81" s="2">
        <v>5896</v>
      </c>
      <c r="AT81" s="2">
        <v>78</v>
      </c>
      <c r="AU81" s="2">
        <v>98</v>
      </c>
      <c r="AV81" s="2">
        <v>96</v>
      </c>
      <c r="AW81" s="2">
        <v>93</v>
      </c>
      <c r="AX81" s="2">
        <v>94</v>
      </c>
      <c r="AY81" s="2">
        <v>84</v>
      </c>
      <c r="AZ81" s="2">
        <v>100</v>
      </c>
      <c r="BA81" s="2">
        <v>101</v>
      </c>
      <c r="BB81" s="2">
        <v>107</v>
      </c>
      <c r="BC81" s="2">
        <v>100</v>
      </c>
      <c r="BD81" s="2">
        <v>119</v>
      </c>
      <c r="BE81" s="2">
        <v>123</v>
      </c>
      <c r="BF81" s="2">
        <v>124</v>
      </c>
      <c r="BG81" s="2">
        <v>101</v>
      </c>
      <c r="BH81" s="2">
        <v>122</v>
      </c>
      <c r="BI81" s="2">
        <v>133</v>
      </c>
      <c r="BJ81" s="2">
        <v>113</v>
      </c>
      <c r="BK81" s="2">
        <v>99</v>
      </c>
      <c r="BL81" s="2">
        <v>120</v>
      </c>
      <c r="BM81" s="2">
        <v>106</v>
      </c>
      <c r="BN81" s="2">
        <v>129</v>
      </c>
      <c r="BO81" s="2">
        <v>109</v>
      </c>
      <c r="BP81" s="2">
        <v>122</v>
      </c>
      <c r="BQ81" s="2">
        <v>143</v>
      </c>
      <c r="BR81" s="2">
        <v>123</v>
      </c>
      <c r="BS81" s="2">
        <v>558</v>
      </c>
      <c r="BT81" s="2">
        <v>503</v>
      </c>
      <c r="BU81" s="2">
        <v>446</v>
      </c>
      <c r="BV81" s="2">
        <v>438</v>
      </c>
      <c r="BW81" s="2">
        <v>352</v>
      </c>
      <c r="BX81" s="2">
        <v>273</v>
      </c>
      <c r="BY81" s="2">
        <v>147</v>
      </c>
      <c r="BZ81" s="2">
        <v>144</v>
      </c>
      <c r="CA81" s="2">
        <v>98</v>
      </c>
      <c r="CB81" s="2">
        <v>101</v>
      </c>
      <c r="CC81" s="2">
        <v>40</v>
      </c>
      <c r="CD81" s="2">
        <v>35</v>
      </c>
      <c r="CE81" s="2">
        <v>16</v>
      </c>
      <c r="CF81" s="2">
        <v>8</v>
      </c>
      <c r="CG81" s="2">
        <v>4</v>
      </c>
      <c r="CH81" s="2">
        <v>0</v>
      </c>
      <c r="CI81">
        <v>302</v>
      </c>
      <c r="CJ81">
        <v>63</v>
      </c>
      <c r="CK81">
        <v>12</v>
      </c>
      <c r="CL81" s="3">
        <v>6755</v>
      </c>
      <c r="CM81" s="3">
        <v>76</v>
      </c>
      <c r="CN81" s="3">
        <v>86</v>
      </c>
      <c r="CO81" s="3">
        <v>86</v>
      </c>
      <c r="CP81" s="3">
        <v>99</v>
      </c>
      <c r="CQ81" s="3">
        <v>89</v>
      </c>
      <c r="CR81" s="3">
        <v>99</v>
      </c>
      <c r="CS81" s="3">
        <v>98</v>
      </c>
      <c r="CT81" s="3">
        <v>109</v>
      </c>
      <c r="CU81" s="3">
        <v>88</v>
      </c>
      <c r="CV81" s="3">
        <v>103</v>
      </c>
      <c r="CW81" s="3">
        <v>102</v>
      </c>
      <c r="CX81" s="3">
        <v>117</v>
      </c>
      <c r="CY81" s="3">
        <v>118</v>
      </c>
      <c r="CZ81" s="3">
        <v>119</v>
      </c>
      <c r="DA81" s="3">
        <v>114</v>
      </c>
      <c r="DB81" s="3">
        <v>127</v>
      </c>
      <c r="DC81" s="3">
        <v>137</v>
      </c>
      <c r="DD81" s="3">
        <v>130</v>
      </c>
      <c r="DE81" s="3">
        <v>121</v>
      </c>
      <c r="DF81" s="3">
        <v>102</v>
      </c>
      <c r="DG81" s="3">
        <v>111</v>
      </c>
      <c r="DH81" s="3">
        <v>156</v>
      </c>
      <c r="DI81" s="3">
        <v>127</v>
      </c>
      <c r="DJ81" s="3">
        <v>113</v>
      </c>
      <c r="DK81" s="3">
        <v>132</v>
      </c>
      <c r="DL81" s="3">
        <v>665</v>
      </c>
      <c r="DM81" s="3">
        <v>590</v>
      </c>
      <c r="DN81" s="3">
        <v>528</v>
      </c>
      <c r="DO81" s="3">
        <v>487</v>
      </c>
      <c r="DP81" s="3">
        <v>445</v>
      </c>
      <c r="DQ81" s="3">
        <v>295</v>
      </c>
      <c r="DR81" s="3">
        <v>262</v>
      </c>
      <c r="DS81" s="3">
        <v>210</v>
      </c>
      <c r="DT81" s="3">
        <v>165</v>
      </c>
      <c r="DU81" s="3">
        <v>152</v>
      </c>
      <c r="DV81" s="3">
        <v>78</v>
      </c>
      <c r="DW81" s="3">
        <v>53</v>
      </c>
      <c r="DX81" s="3">
        <v>36</v>
      </c>
      <c r="DY81" s="3">
        <v>17</v>
      </c>
      <c r="DZ81" s="3">
        <v>6</v>
      </c>
      <c r="EA81" s="3">
        <v>4</v>
      </c>
      <c r="EB81">
        <v>512</v>
      </c>
      <c r="EC81">
        <v>117</v>
      </c>
      <c r="ED81">
        <v>27</v>
      </c>
      <c r="EE81">
        <v>569</v>
      </c>
      <c r="EF81">
        <v>3972</v>
      </c>
      <c r="EG81">
        <v>557</v>
      </c>
    </row>
    <row r="82" spans="1:137" x14ac:dyDescent="0.2">
      <c r="A82" t="s">
        <v>311</v>
      </c>
      <c r="B82" s="1">
        <v>3</v>
      </c>
      <c r="C82">
        <v>13462</v>
      </c>
      <c r="D82">
        <v>157</v>
      </c>
      <c r="E82">
        <v>176</v>
      </c>
      <c r="F82">
        <v>158</v>
      </c>
      <c r="G82">
        <v>163</v>
      </c>
      <c r="H82">
        <v>184</v>
      </c>
      <c r="I82">
        <v>189</v>
      </c>
      <c r="J82">
        <v>156</v>
      </c>
      <c r="K82">
        <v>164</v>
      </c>
      <c r="L82">
        <v>205</v>
      </c>
      <c r="M82">
        <v>200</v>
      </c>
      <c r="N82">
        <v>201</v>
      </c>
      <c r="O82">
        <v>200</v>
      </c>
      <c r="P82">
        <v>224</v>
      </c>
      <c r="Q82">
        <v>224</v>
      </c>
      <c r="R82">
        <v>256</v>
      </c>
      <c r="S82">
        <v>219</v>
      </c>
      <c r="T82">
        <v>246</v>
      </c>
      <c r="U82">
        <v>238</v>
      </c>
      <c r="V82">
        <v>235</v>
      </c>
      <c r="W82">
        <v>208</v>
      </c>
      <c r="X82">
        <v>281</v>
      </c>
      <c r="Y82">
        <v>273</v>
      </c>
      <c r="Z82">
        <v>299</v>
      </c>
      <c r="AA82">
        <v>272</v>
      </c>
      <c r="AB82">
        <v>279</v>
      </c>
      <c r="AC82">
        <v>1283</v>
      </c>
      <c r="AD82">
        <v>1041</v>
      </c>
      <c r="AE82">
        <v>972</v>
      </c>
      <c r="AF82">
        <v>1038</v>
      </c>
      <c r="AG82">
        <v>951</v>
      </c>
      <c r="AH82">
        <v>748</v>
      </c>
      <c r="AI82">
        <v>552</v>
      </c>
      <c r="AJ82">
        <v>474</v>
      </c>
      <c r="AK82">
        <v>301</v>
      </c>
      <c r="AL82">
        <v>270</v>
      </c>
      <c r="AM82">
        <v>172</v>
      </c>
      <c r="AN82">
        <v>136</v>
      </c>
      <c r="AO82">
        <v>85</v>
      </c>
      <c r="AP82">
        <v>23</v>
      </c>
      <c r="AQ82">
        <v>10</v>
      </c>
      <c r="AR82">
        <v>1</v>
      </c>
      <c r="AS82" s="2">
        <v>6152</v>
      </c>
      <c r="AT82" s="2">
        <v>74</v>
      </c>
      <c r="AU82" s="2">
        <v>85</v>
      </c>
      <c r="AV82" s="2">
        <v>84</v>
      </c>
      <c r="AW82" s="2">
        <v>78</v>
      </c>
      <c r="AX82" s="2">
        <v>87</v>
      </c>
      <c r="AY82" s="2">
        <v>88</v>
      </c>
      <c r="AZ82" s="2">
        <v>72</v>
      </c>
      <c r="BA82" s="2">
        <v>80</v>
      </c>
      <c r="BB82" s="2">
        <v>107</v>
      </c>
      <c r="BC82" s="2">
        <v>107</v>
      </c>
      <c r="BD82" s="2">
        <v>94</v>
      </c>
      <c r="BE82" s="2">
        <v>88</v>
      </c>
      <c r="BF82" s="2">
        <v>122</v>
      </c>
      <c r="BG82" s="2">
        <v>110</v>
      </c>
      <c r="BH82" s="2">
        <v>133</v>
      </c>
      <c r="BI82" s="2">
        <v>111</v>
      </c>
      <c r="BJ82" s="2">
        <v>117</v>
      </c>
      <c r="BK82" s="2">
        <v>112</v>
      </c>
      <c r="BL82" s="2">
        <v>117</v>
      </c>
      <c r="BM82" s="2">
        <v>106</v>
      </c>
      <c r="BN82" s="2">
        <v>130</v>
      </c>
      <c r="BO82" s="2">
        <v>132</v>
      </c>
      <c r="BP82" s="2">
        <v>155</v>
      </c>
      <c r="BQ82" s="2">
        <v>136</v>
      </c>
      <c r="BR82" s="2">
        <v>129</v>
      </c>
      <c r="BS82" s="2">
        <v>595</v>
      </c>
      <c r="BT82" s="2">
        <v>475</v>
      </c>
      <c r="BU82" s="2">
        <v>443</v>
      </c>
      <c r="BV82" s="2">
        <v>487</v>
      </c>
      <c r="BW82" s="2">
        <v>417</v>
      </c>
      <c r="BX82" s="2">
        <v>324</v>
      </c>
      <c r="BY82" s="2">
        <v>227</v>
      </c>
      <c r="BZ82" s="2">
        <v>184</v>
      </c>
      <c r="CA82" s="2">
        <v>109</v>
      </c>
      <c r="CB82" s="2">
        <v>89</v>
      </c>
      <c r="CC82" s="2">
        <v>58</v>
      </c>
      <c r="CD82" s="2">
        <v>51</v>
      </c>
      <c r="CE82" s="2">
        <v>24</v>
      </c>
      <c r="CF82" s="2">
        <v>7</v>
      </c>
      <c r="CG82" s="2">
        <v>4</v>
      </c>
      <c r="CH82" s="2">
        <v>0</v>
      </c>
      <c r="CI82">
        <v>343</v>
      </c>
      <c r="CJ82">
        <v>86</v>
      </c>
      <c r="CK82">
        <v>11</v>
      </c>
      <c r="CL82" s="3">
        <v>7310</v>
      </c>
      <c r="CM82" s="3">
        <v>83</v>
      </c>
      <c r="CN82" s="3">
        <v>91</v>
      </c>
      <c r="CO82" s="3">
        <v>74</v>
      </c>
      <c r="CP82" s="3">
        <v>85</v>
      </c>
      <c r="CQ82" s="3">
        <v>97</v>
      </c>
      <c r="CR82" s="3">
        <v>101</v>
      </c>
      <c r="CS82" s="3">
        <v>84</v>
      </c>
      <c r="CT82" s="3">
        <v>84</v>
      </c>
      <c r="CU82" s="3">
        <v>98</v>
      </c>
      <c r="CV82" s="3">
        <v>93</v>
      </c>
      <c r="CW82" s="3">
        <v>107</v>
      </c>
      <c r="CX82" s="3">
        <v>111</v>
      </c>
      <c r="CY82" s="3">
        <v>102</v>
      </c>
      <c r="CZ82" s="3">
        <v>113</v>
      </c>
      <c r="DA82" s="3">
        <v>123</v>
      </c>
      <c r="DB82" s="3">
        <v>107</v>
      </c>
      <c r="DC82" s="3">
        <v>129</v>
      </c>
      <c r="DD82" s="3">
        <v>126</v>
      </c>
      <c r="DE82" s="3">
        <v>119</v>
      </c>
      <c r="DF82" s="3">
        <v>102</v>
      </c>
      <c r="DG82" s="3">
        <v>151</v>
      </c>
      <c r="DH82" s="3">
        <v>140</v>
      </c>
      <c r="DI82" s="3">
        <v>144</v>
      </c>
      <c r="DJ82" s="3">
        <v>135</v>
      </c>
      <c r="DK82" s="3">
        <v>150</v>
      </c>
      <c r="DL82" s="3">
        <v>688</v>
      </c>
      <c r="DM82" s="3">
        <v>566</v>
      </c>
      <c r="DN82" s="3">
        <v>529</v>
      </c>
      <c r="DO82" s="3">
        <v>551</v>
      </c>
      <c r="DP82" s="3">
        <v>534</v>
      </c>
      <c r="DQ82" s="3">
        <v>425</v>
      </c>
      <c r="DR82" s="3">
        <v>325</v>
      </c>
      <c r="DS82" s="3">
        <v>289</v>
      </c>
      <c r="DT82" s="3">
        <v>191</v>
      </c>
      <c r="DU82" s="3">
        <v>180</v>
      </c>
      <c r="DV82" s="3">
        <v>113</v>
      </c>
      <c r="DW82" s="3">
        <v>85</v>
      </c>
      <c r="DX82" s="3">
        <v>61</v>
      </c>
      <c r="DY82" s="3">
        <v>16</v>
      </c>
      <c r="DZ82" s="3">
        <v>6</v>
      </c>
      <c r="EA82" s="3">
        <v>1</v>
      </c>
      <c r="EB82">
        <v>655</v>
      </c>
      <c r="EC82">
        <v>170</v>
      </c>
      <c r="ED82">
        <v>23</v>
      </c>
      <c r="EE82">
        <v>557</v>
      </c>
      <c r="EF82">
        <v>4170</v>
      </c>
      <c r="EG82">
        <v>749</v>
      </c>
    </row>
    <row r="83" spans="1:137" x14ac:dyDescent="0.2">
      <c r="A83" t="s">
        <v>312</v>
      </c>
      <c r="B83" s="1">
        <v>4</v>
      </c>
      <c r="C83">
        <v>9174</v>
      </c>
      <c r="D83">
        <v>112</v>
      </c>
      <c r="E83">
        <v>127</v>
      </c>
      <c r="F83">
        <v>105</v>
      </c>
      <c r="G83">
        <v>123</v>
      </c>
      <c r="H83">
        <v>135</v>
      </c>
      <c r="I83">
        <v>106</v>
      </c>
      <c r="J83">
        <v>124</v>
      </c>
      <c r="K83">
        <v>119</v>
      </c>
      <c r="L83">
        <v>133</v>
      </c>
      <c r="M83">
        <v>126</v>
      </c>
      <c r="N83">
        <v>129</v>
      </c>
      <c r="O83">
        <v>120</v>
      </c>
      <c r="P83">
        <v>121</v>
      </c>
      <c r="Q83">
        <v>124</v>
      </c>
      <c r="R83">
        <v>154</v>
      </c>
      <c r="S83">
        <v>147</v>
      </c>
      <c r="T83">
        <v>175</v>
      </c>
      <c r="U83">
        <v>153</v>
      </c>
      <c r="V83">
        <v>171</v>
      </c>
      <c r="W83">
        <v>126</v>
      </c>
      <c r="X83">
        <v>172</v>
      </c>
      <c r="Y83">
        <v>173</v>
      </c>
      <c r="Z83">
        <v>179</v>
      </c>
      <c r="AA83">
        <v>186</v>
      </c>
      <c r="AB83">
        <v>173</v>
      </c>
      <c r="AC83">
        <v>878</v>
      </c>
      <c r="AD83">
        <v>735</v>
      </c>
      <c r="AE83">
        <v>692</v>
      </c>
      <c r="AF83">
        <v>700</v>
      </c>
      <c r="AG83">
        <v>618</v>
      </c>
      <c r="AH83">
        <v>504</v>
      </c>
      <c r="AI83">
        <v>388</v>
      </c>
      <c r="AJ83">
        <v>325</v>
      </c>
      <c r="AK83">
        <v>240</v>
      </c>
      <c r="AL83">
        <v>213</v>
      </c>
      <c r="AM83">
        <v>146</v>
      </c>
      <c r="AN83">
        <v>105</v>
      </c>
      <c r="AO83">
        <v>77</v>
      </c>
      <c r="AP83">
        <v>31</v>
      </c>
      <c r="AQ83">
        <v>9</v>
      </c>
      <c r="AR83">
        <v>0</v>
      </c>
      <c r="AS83" s="2">
        <v>4231</v>
      </c>
      <c r="AT83" s="2">
        <v>56</v>
      </c>
      <c r="AU83" s="2">
        <v>69</v>
      </c>
      <c r="AV83" s="2">
        <v>47</v>
      </c>
      <c r="AW83" s="2">
        <v>69</v>
      </c>
      <c r="AX83" s="2">
        <v>62</v>
      </c>
      <c r="AY83" s="2">
        <v>55</v>
      </c>
      <c r="AZ83" s="2">
        <v>68</v>
      </c>
      <c r="BA83" s="2">
        <v>62</v>
      </c>
      <c r="BB83" s="2">
        <v>71</v>
      </c>
      <c r="BC83" s="2">
        <v>68</v>
      </c>
      <c r="BD83" s="2">
        <v>72</v>
      </c>
      <c r="BE83" s="2">
        <v>57</v>
      </c>
      <c r="BF83" s="2">
        <v>61</v>
      </c>
      <c r="BG83" s="2">
        <v>54</v>
      </c>
      <c r="BH83" s="2">
        <v>86</v>
      </c>
      <c r="BI83" s="2">
        <v>75</v>
      </c>
      <c r="BJ83" s="2">
        <v>92</v>
      </c>
      <c r="BK83" s="2">
        <v>83</v>
      </c>
      <c r="BL83" s="2">
        <v>83</v>
      </c>
      <c r="BM83" s="2">
        <v>70</v>
      </c>
      <c r="BN83" s="2">
        <v>91</v>
      </c>
      <c r="BO83" s="2">
        <v>81</v>
      </c>
      <c r="BP83" s="2">
        <v>81</v>
      </c>
      <c r="BQ83" s="2">
        <v>76</v>
      </c>
      <c r="BR83" s="2">
        <v>78</v>
      </c>
      <c r="BS83" s="2">
        <v>426</v>
      </c>
      <c r="BT83" s="2">
        <v>342</v>
      </c>
      <c r="BU83" s="2">
        <v>316</v>
      </c>
      <c r="BV83" s="2">
        <v>315</v>
      </c>
      <c r="BW83" s="2">
        <v>280</v>
      </c>
      <c r="BX83" s="2">
        <v>219</v>
      </c>
      <c r="BY83" s="2">
        <v>159</v>
      </c>
      <c r="BZ83" s="2">
        <v>120</v>
      </c>
      <c r="CA83" s="2">
        <v>96</v>
      </c>
      <c r="CB83" s="2">
        <v>74</v>
      </c>
      <c r="CC83" s="2">
        <v>51</v>
      </c>
      <c r="CD83" s="2">
        <v>29</v>
      </c>
      <c r="CE83" s="2">
        <v>23</v>
      </c>
      <c r="CF83" s="2">
        <v>10</v>
      </c>
      <c r="CG83" s="2">
        <v>3</v>
      </c>
      <c r="CH83" s="2">
        <v>0</v>
      </c>
      <c r="CI83">
        <v>286</v>
      </c>
      <c r="CJ83">
        <v>66</v>
      </c>
      <c r="CK83">
        <v>14</v>
      </c>
      <c r="CL83" s="3">
        <v>4943</v>
      </c>
      <c r="CM83" s="3">
        <v>56</v>
      </c>
      <c r="CN83" s="3">
        <v>58</v>
      </c>
      <c r="CO83" s="3">
        <v>58</v>
      </c>
      <c r="CP83" s="3">
        <v>54</v>
      </c>
      <c r="CQ83" s="3">
        <v>73</v>
      </c>
      <c r="CR83" s="3">
        <v>51</v>
      </c>
      <c r="CS83" s="3">
        <v>56</v>
      </c>
      <c r="CT83" s="3">
        <v>56</v>
      </c>
      <c r="CU83" s="3">
        <v>62</v>
      </c>
      <c r="CV83" s="3">
        <v>58</v>
      </c>
      <c r="CW83" s="3">
        <v>57</v>
      </c>
      <c r="CX83" s="3">
        <v>62</v>
      </c>
      <c r="CY83" s="3">
        <v>59</v>
      </c>
      <c r="CZ83" s="3">
        <v>70</v>
      </c>
      <c r="DA83" s="3">
        <v>68</v>
      </c>
      <c r="DB83" s="3">
        <v>72</v>
      </c>
      <c r="DC83" s="3">
        <v>83</v>
      </c>
      <c r="DD83" s="3">
        <v>70</v>
      </c>
      <c r="DE83" s="3">
        <v>87</v>
      </c>
      <c r="DF83" s="3">
        <v>56</v>
      </c>
      <c r="DG83" s="3">
        <v>81</v>
      </c>
      <c r="DH83" s="3">
        <v>92</v>
      </c>
      <c r="DI83" s="3">
        <v>98</v>
      </c>
      <c r="DJ83" s="3">
        <v>110</v>
      </c>
      <c r="DK83" s="3">
        <v>95</v>
      </c>
      <c r="DL83" s="3">
        <v>453</v>
      </c>
      <c r="DM83" s="3">
        <v>392</v>
      </c>
      <c r="DN83" s="3">
        <v>376</v>
      </c>
      <c r="DO83" s="3">
        <v>385</v>
      </c>
      <c r="DP83" s="3">
        <v>338</v>
      </c>
      <c r="DQ83" s="3">
        <v>285</v>
      </c>
      <c r="DR83" s="3">
        <v>229</v>
      </c>
      <c r="DS83" s="3">
        <v>205</v>
      </c>
      <c r="DT83" s="3">
        <v>145</v>
      </c>
      <c r="DU83" s="3">
        <v>139</v>
      </c>
      <c r="DV83" s="3">
        <v>95</v>
      </c>
      <c r="DW83" s="3">
        <v>76</v>
      </c>
      <c r="DX83" s="3">
        <v>54</v>
      </c>
      <c r="DY83" s="3">
        <v>21</v>
      </c>
      <c r="DZ83" s="3">
        <v>6</v>
      </c>
      <c r="EA83" s="3">
        <v>0</v>
      </c>
      <c r="EB83">
        <v>536</v>
      </c>
      <c r="EC83">
        <v>157</v>
      </c>
      <c r="ED83">
        <v>27</v>
      </c>
      <c r="EE83">
        <v>316</v>
      </c>
      <c r="EF83">
        <v>2788</v>
      </c>
      <c r="EG83">
        <v>514</v>
      </c>
    </row>
    <row r="84" spans="1:137" x14ac:dyDescent="0.2">
      <c r="A84" t="s">
        <v>313</v>
      </c>
      <c r="B84" s="1">
        <v>2</v>
      </c>
      <c r="C84">
        <v>19117</v>
      </c>
      <c r="D84">
        <v>238</v>
      </c>
      <c r="E84">
        <v>258</v>
      </c>
      <c r="F84">
        <v>264</v>
      </c>
      <c r="G84">
        <v>257</v>
      </c>
      <c r="H84">
        <v>241</v>
      </c>
      <c r="I84">
        <v>231</v>
      </c>
      <c r="J84">
        <v>224</v>
      </c>
      <c r="K84">
        <v>227</v>
      </c>
      <c r="L84">
        <v>232</v>
      </c>
      <c r="M84">
        <v>273</v>
      </c>
      <c r="N84">
        <v>289</v>
      </c>
      <c r="O84">
        <v>250</v>
      </c>
      <c r="P84">
        <v>246</v>
      </c>
      <c r="Q84">
        <v>262</v>
      </c>
      <c r="R84">
        <v>302</v>
      </c>
      <c r="S84">
        <v>330</v>
      </c>
      <c r="T84">
        <v>328</v>
      </c>
      <c r="U84">
        <v>303</v>
      </c>
      <c r="V84">
        <v>351</v>
      </c>
      <c r="W84">
        <v>314</v>
      </c>
      <c r="X84">
        <v>384</v>
      </c>
      <c r="Y84">
        <v>388</v>
      </c>
      <c r="Z84">
        <v>410</v>
      </c>
      <c r="AA84">
        <v>390</v>
      </c>
      <c r="AB84">
        <v>442</v>
      </c>
      <c r="AC84">
        <v>2042</v>
      </c>
      <c r="AD84">
        <v>1764</v>
      </c>
      <c r="AE84">
        <v>1444</v>
      </c>
      <c r="AF84">
        <v>1285</v>
      </c>
      <c r="AG84">
        <v>1237</v>
      </c>
      <c r="AH84">
        <v>1008</v>
      </c>
      <c r="AI84">
        <v>804</v>
      </c>
      <c r="AJ84">
        <v>713</v>
      </c>
      <c r="AK84">
        <v>538</v>
      </c>
      <c r="AL84">
        <v>373</v>
      </c>
      <c r="AM84">
        <v>239</v>
      </c>
      <c r="AN84">
        <v>122</v>
      </c>
      <c r="AO84">
        <v>77</v>
      </c>
      <c r="AP84">
        <v>27</v>
      </c>
      <c r="AQ84">
        <v>7</v>
      </c>
      <c r="AR84">
        <v>1</v>
      </c>
      <c r="AS84" s="2">
        <v>8933</v>
      </c>
      <c r="AT84" s="2">
        <v>116</v>
      </c>
      <c r="AU84" s="2">
        <v>126</v>
      </c>
      <c r="AV84" s="2">
        <v>146</v>
      </c>
      <c r="AW84" s="2">
        <v>140</v>
      </c>
      <c r="AX84" s="2">
        <v>136</v>
      </c>
      <c r="AY84" s="2">
        <v>117</v>
      </c>
      <c r="AZ84" s="2">
        <v>117</v>
      </c>
      <c r="BA84" s="2">
        <v>110</v>
      </c>
      <c r="BB84" s="2">
        <v>106</v>
      </c>
      <c r="BC84" s="2">
        <v>133</v>
      </c>
      <c r="BD84" s="2">
        <v>153</v>
      </c>
      <c r="BE84" s="2">
        <v>126</v>
      </c>
      <c r="BF84" s="2">
        <v>116</v>
      </c>
      <c r="BG84" s="2">
        <v>149</v>
      </c>
      <c r="BH84" s="2">
        <v>163</v>
      </c>
      <c r="BI84" s="2">
        <v>167</v>
      </c>
      <c r="BJ84" s="2">
        <v>180</v>
      </c>
      <c r="BK84" s="2">
        <v>147</v>
      </c>
      <c r="BL84" s="2">
        <v>175</v>
      </c>
      <c r="BM84" s="2">
        <v>160</v>
      </c>
      <c r="BN84" s="2">
        <v>201</v>
      </c>
      <c r="BO84" s="2">
        <v>167</v>
      </c>
      <c r="BP84" s="2">
        <v>203</v>
      </c>
      <c r="BQ84" s="2">
        <v>175</v>
      </c>
      <c r="BR84" s="2">
        <v>194</v>
      </c>
      <c r="BS84" s="2">
        <v>980</v>
      </c>
      <c r="BT84" s="2">
        <v>807</v>
      </c>
      <c r="BU84" s="2">
        <v>665</v>
      </c>
      <c r="BV84" s="2">
        <v>573</v>
      </c>
      <c r="BW84" s="2">
        <v>539</v>
      </c>
      <c r="BX84" s="2">
        <v>452</v>
      </c>
      <c r="BY84" s="2">
        <v>353</v>
      </c>
      <c r="BZ84" s="2">
        <v>298</v>
      </c>
      <c r="CA84" s="2">
        <v>222</v>
      </c>
      <c r="CB84" s="2">
        <v>149</v>
      </c>
      <c r="CC84" s="2">
        <v>105</v>
      </c>
      <c r="CD84" s="2">
        <v>42</v>
      </c>
      <c r="CE84" s="2">
        <v>19</v>
      </c>
      <c r="CF84" s="2">
        <v>8</v>
      </c>
      <c r="CG84" s="2">
        <v>2</v>
      </c>
      <c r="CH84" s="2">
        <v>0</v>
      </c>
      <c r="CI84">
        <v>546</v>
      </c>
      <c r="CJ84">
        <v>71</v>
      </c>
      <c r="CK84">
        <v>10</v>
      </c>
      <c r="CL84" s="3">
        <v>10184</v>
      </c>
      <c r="CM84" s="3">
        <v>123</v>
      </c>
      <c r="CN84" s="3">
        <v>132</v>
      </c>
      <c r="CO84" s="3">
        <v>119</v>
      </c>
      <c r="CP84" s="3">
        <v>117</v>
      </c>
      <c r="CQ84" s="3">
        <v>105</v>
      </c>
      <c r="CR84" s="3">
        <v>114</v>
      </c>
      <c r="CS84" s="3">
        <v>107</v>
      </c>
      <c r="CT84" s="3">
        <v>117</v>
      </c>
      <c r="CU84" s="3">
        <v>126</v>
      </c>
      <c r="CV84" s="3">
        <v>139</v>
      </c>
      <c r="CW84" s="3">
        <v>136</v>
      </c>
      <c r="CX84" s="3">
        <v>124</v>
      </c>
      <c r="CY84" s="3">
        <v>130</v>
      </c>
      <c r="CZ84" s="3">
        <v>113</v>
      </c>
      <c r="DA84" s="3">
        <v>138</v>
      </c>
      <c r="DB84" s="3">
        <v>163</v>
      </c>
      <c r="DC84" s="3">
        <v>148</v>
      </c>
      <c r="DD84" s="3">
        <v>156</v>
      </c>
      <c r="DE84" s="3">
        <v>176</v>
      </c>
      <c r="DF84" s="3">
        <v>154</v>
      </c>
      <c r="DG84" s="3">
        <v>183</v>
      </c>
      <c r="DH84" s="3">
        <v>222</v>
      </c>
      <c r="DI84" s="3">
        <v>207</v>
      </c>
      <c r="DJ84" s="3">
        <v>215</v>
      </c>
      <c r="DK84" s="3">
        <v>249</v>
      </c>
      <c r="DL84" s="3">
        <v>1061</v>
      </c>
      <c r="DM84" s="3">
        <v>957</v>
      </c>
      <c r="DN84" s="3">
        <v>779</v>
      </c>
      <c r="DO84" s="3">
        <v>712</v>
      </c>
      <c r="DP84" s="3">
        <v>698</v>
      </c>
      <c r="DQ84" s="3">
        <v>557</v>
      </c>
      <c r="DR84" s="3">
        <v>452</v>
      </c>
      <c r="DS84" s="3">
        <v>415</v>
      </c>
      <c r="DT84" s="3">
        <v>316</v>
      </c>
      <c r="DU84" s="3">
        <v>224</v>
      </c>
      <c r="DV84" s="3">
        <v>134</v>
      </c>
      <c r="DW84" s="3">
        <v>80</v>
      </c>
      <c r="DX84" s="3">
        <v>58</v>
      </c>
      <c r="DY84" s="3">
        <v>19</v>
      </c>
      <c r="DZ84" s="3">
        <v>5</v>
      </c>
      <c r="EA84" s="3">
        <v>1</v>
      </c>
      <c r="EB84">
        <v>838</v>
      </c>
      <c r="EC84">
        <v>163</v>
      </c>
      <c r="ED84">
        <v>25</v>
      </c>
      <c r="EE84">
        <v>642</v>
      </c>
      <c r="EF84">
        <v>6082</v>
      </c>
      <c r="EG84">
        <v>1008</v>
      </c>
    </row>
    <row r="85" spans="1:137" x14ac:dyDescent="0.2">
      <c r="A85" t="s">
        <v>314</v>
      </c>
      <c r="B85" s="1">
        <v>4</v>
      </c>
      <c r="C85">
        <v>32204</v>
      </c>
      <c r="D85">
        <v>370</v>
      </c>
      <c r="E85">
        <v>335</v>
      </c>
      <c r="F85">
        <v>360</v>
      </c>
      <c r="G85">
        <v>391</v>
      </c>
      <c r="H85">
        <v>394</v>
      </c>
      <c r="I85">
        <v>429</v>
      </c>
      <c r="J85">
        <v>359</v>
      </c>
      <c r="K85">
        <v>366</v>
      </c>
      <c r="L85">
        <v>394</v>
      </c>
      <c r="M85">
        <v>380</v>
      </c>
      <c r="N85">
        <v>475</v>
      </c>
      <c r="O85">
        <v>422</v>
      </c>
      <c r="P85">
        <v>498</v>
      </c>
      <c r="Q85">
        <v>452</v>
      </c>
      <c r="R85">
        <v>509</v>
      </c>
      <c r="S85">
        <v>573</v>
      </c>
      <c r="T85">
        <v>521</v>
      </c>
      <c r="U85">
        <v>568</v>
      </c>
      <c r="V85">
        <v>599</v>
      </c>
      <c r="W85">
        <v>508</v>
      </c>
      <c r="X85">
        <v>577</v>
      </c>
      <c r="Y85">
        <v>622</v>
      </c>
      <c r="Z85">
        <v>725</v>
      </c>
      <c r="AA85">
        <v>670</v>
      </c>
      <c r="AB85">
        <v>676</v>
      </c>
      <c r="AC85">
        <v>3282</v>
      </c>
      <c r="AD85">
        <v>2686</v>
      </c>
      <c r="AE85">
        <v>2341</v>
      </c>
      <c r="AF85">
        <v>2371</v>
      </c>
      <c r="AG85">
        <v>2213</v>
      </c>
      <c r="AH85">
        <v>1867</v>
      </c>
      <c r="AI85">
        <v>1519</v>
      </c>
      <c r="AJ85">
        <v>1253</v>
      </c>
      <c r="AK85">
        <v>765</v>
      </c>
      <c r="AL85">
        <v>675</v>
      </c>
      <c r="AM85">
        <v>426</v>
      </c>
      <c r="AN85">
        <v>359</v>
      </c>
      <c r="AO85">
        <v>191</v>
      </c>
      <c r="AP85">
        <v>65</v>
      </c>
      <c r="AQ85">
        <v>11</v>
      </c>
      <c r="AR85">
        <v>3</v>
      </c>
      <c r="AS85" s="2">
        <v>14851</v>
      </c>
      <c r="AT85" s="2">
        <v>196</v>
      </c>
      <c r="AU85" s="2">
        <v>170</v>
      </c>
      <c r="AV85" s="2">
        <v>183</v>
      </c>
      <c r="AW85" s="2">
        <v>201</v>
      </c>
      <c r="AX85" s="2">
        <v>229</v>
      </c>
      <c r="AY85" s="2">
        <v>204</v>
      </c>
      <c r="AZ85" s="2">
        <v>191</v>
      </c>
      <c r="BA85" s="2">
        <v>201</v>
      </c>
      <c r="BB85" s="2">
        <v>216</v>
      </c>
      <c r="BC85" s="2">
        <v>189</v>
      </c>
      <c r="BD85" s="2">
        <v>262</v>
      </c>
      <c r="BE85" s="2">
        <v>213</v>
      </c>
      <c r="BF85" s="2">
        <v>267</v>
      </c>
      <c r="BG85" s="2">
        <v>236</v>
      </c>
      <c r="BH85" s="2">
        <v>267</v>
      </c>
      <c r="BI85" s="2">
        <v>305</v>
      </c>
      <c r="BJ85" s="2">
        <v>259</v>
      </c>
      <c r="BK85" s="2">
        <v>277</v>
      </c>
      <c r="BL85" s="2">
        <v>301</v>
      </c>
      <c r="BM85" s="2">
        <v>236</v>
      </c>
      <c r="BN85" s="2">
        <v>295</v>
      </c>
      <c r="BO85" s="2">
        <v>278</v>
      </c>
      <c r="BP85" s="2">
        <v>342</v>
      </c>
      <c r="BQ85" s="2">
        <v>326</v>
      </c>
      <c r="BR85" s="2">
        <v>319</v>
      </c>
      <c r="BS85" s="2">
        <v>1584</v>
      </c>
      <c r="BT85" s="2">
        <v>1236</v>
      </c>
      <c r="BU85" s="2">
        <v>1025</v>
      </c>
      <c r="BV85" s="2">
        <v>1054</v>
      </c>
      <c r="BW85" s="2">
        <v>915</v>
      </c>
      <c r="BX85" s="2">
        <v>795</v>
      </c>
      <c r="BY85" s="2">
        <v>641</v>
      </c>
      <c r="BZ85" s="2">
        <v>526</v>
      </c>
      <c r="CA85" s="2">
        <v>313</v>
      </c>
      <c r="CB85" s="2">
        <v>253</v>
      </c>
      <c r="CC85" s="2">
        <v>153</v>
      </c>
      <c r="CD85" s="2">
        <v>105</v>
      </c>
      <c r="CE85" s="2">
        <v>65</v>
      </c>
      <c r="CF85" s="2">
        <v>20</v>
      </c>
      <c r="CG85" s="2">
        <v>2</v>
      </c>
      <c r="CH85" s="2">
        <v>0</v>
      </c>
      <c r="CI85">
        <v>911</v>
      </c>
      <c r="CJ85">
        <v>191</v>
      </c>
      <c r="CK85">
        <v>22</v>
      </c>
      <c r="CL85" s="3">
        <v>17353</v>
      </c>
      <c r="CM85" s="3">
        <v>175</v>
      </c>
      <c r="CN85" s="3">
        <v>165</v>
      </c>
      <c r="CO85" s="3">
        <v>177</v>
      </c>
      <c r="CP85" s="3">
        <v>190</v>
      </c>
      <c r="CQ85" s="3">
        <v>165</v>
      </c>
      <c r="CR85" s="3">
        <v>225</v>
      </c>
      <c r="CS85" s="3">
        <v>168</v>
      </c>
      <c r="CT85" s="3">
        <v>165</v>
      </c>
      <c r="CU85" s="3">
        <v>178</v>
      </c>
      <c r="CV85" s="3">
        <v>190</v>
      </c>
      <c r="CW85" s="3">
        <v>212</v>
      </c>
      <c r="CX85" s="3">
        <v>209</v>
      </c>
      <c r="CY85" s="3">
        <v>231</v>
      </c>
      <c r="CZ85" s="3">
        <v>215</v>
      </c>
      <c r="DA85" s="3">
        <v>241</v>
      </c>
      <c r="DB85" s="3">
        <v>268</v>
      </c>
      <c r="DC85" s="3">
        <v>262</v>
      </c>
      <c r="DD85" s="3">
        <v>291</v>
      </c>
      <c r="DE85" s="3">
        <v>299</v>
      </c>
      <c r="DF85" s="3">
        <v>272</v>
      </c>
      <c r="DG85" s="3">
        <v>282</v>
      </c>
      <c r="DH85" s="3">
        <v>344</v>
      </c>
      <c r="DI85" s="3">
        <v>383</v>
      </c>
      <c r="DJ85" s="3">
        <v>344</v>
      </c>
      <c r="DK85" s="3">
        <v>357</v>
      </c>
      <c r="DL85" s="3">
        <v>1698</v>
      </c>
      <c r="DM85" s="3">
        <v>1450</v>
      </c>
      <c r="DN85" s="3">
        <v>1316</v>
      </c>
      <c r="DO85" s="3">
        <v>1316</v>
      </c>
      <c r="DP85" s="3">
        <v>1299</v>
      </c>
      <c r="DQ85" s="3">
        <v>1072</v>
      </c>
      <c r="DR85" s="3">
        <v>878</v>
      </c>
      <c r="DS85" s="3">
        <v>727</v>
      </c>
      <c r="DT85" s="3">
        <v>452</v>
      </c>
      <c r="DU85" s="3">
        <v>422</v>
      </c>
      <c r="DV85" s="3">
        <v>273</v>
      </c>
      <c r="DW85" s="3">
        <v>254</v>
      </c>
      <c r="DX85" s="3">
        <v>127</v>
      </c>
      <c r="DY85" s="3">
        <v>45</v>
      </c>
      <c r="DZ85" s="3">
        <v>9</v>
      </c>
      <c r="EA85" s="3">
        <v>3</v>
      </c>
      <c r="EB85">
        <v>1585</v>
      </c>
      <c r="EC85">
        <v>438</v>
      </c>
      <c r="ED85">
        <v>57</v>
      </c>
      <c r="EE85">
        <v>1109</v>
      </c>
      <c r="EF85">
        <v>10182</v>
      </c>
      <c r="EG85">
        <v>1950</v>
      </c>
    </row>
    <row r="86" spans="1:137" x14ac:dyDescent="0.2">
      <c r="A86" t="s">
        <v>315</v>
      </c>
      <c r="B86" s="1">
        <v>3</v>
      </c>
      <c r="C86">
        <v>6988</v>
      </c>
      <c r="D86">
        <v>49</v>
      </c>
      <c r="E86">
        <v>53</v>
      </c>
      <c r="F86">
        <v>63</v>
      </c>
      <c r="G86">
        <v>57</v>
      </c>
      <c r="H86">
        <v>57</v>
      </c>
      <c r="I86">
        <v>60</v>
      </c>
      <c r="J86">
        <v>71</v>
      </c>
      <c r="K86">
        <v>63</v>
      </c>
      <c r="L86">
        <v>57</v>
      </c>
      <c r="M86">
        <v>66</v>
      </c>
      <c r="N86">
        <v>81</v>
      </c>
      <c r="O86">
        <v>72</v>
      </c>
      <c r="P86">
        <v>75</v>
      </c>
      <c r="Q86">
        <v>95</v>
      </c>
      <c r="R86">
        <v>84</v>
      </c>
      <c r="S86">
        <v>118</v>
      </c>
      <c r="T86">
        <v>100</v>
      </c>
      <c r="U86">
        <v>105</v>
      </c>
      <c r="V86">
        <v>123</v>
      </c>
      <c r="W86">
        <v>100</v>
      </c>
      <c r="X86">
        <v>129</v>
      </c>
      <c r="Y86">
        <v>142</v>
      </c>
      <c r="Z86">
        <v>145</v>
      </c>
      <c r="AA86">
        <v>146</v>
      </c>
      <c r="AB86">
        <v>144</v>
      </c>
      <c r="AC86">
        <v>673</v>
      </c>
      <c r="AD86">
        <v>490</v>
      </c>
      <c r="AE86">
        <v>461</v>
      </c>
      <c r="AF86">
        <v>487</v>
      </c>
      <c r="AG86">
        <v>487</v>
      </c>
      <c r="AH86">
        <v>451</v>
      </c>
      <c r="AI86">
        <v>406</v>
      </c>
      <c r="AJ86">
        <v>329</v>
      </c>
      <c r="AK86">
        <v>230</v>
      </c>
      <c r="AL86">
        <v>251</v>
      </c>
      <c r="AM86">
        <v>162</v>
      </c>
      <c r="AN86">
        <v>158</v>
      </c>
      <c r="AO86">
        <v>86</v>
      </c>
      <c r="AP86">
        <v>43</v>
      </c>
      <c r="AQ86">
        <v>17</v>
      </c>
      <c r="AR86">
        <v>3</v>
      </c>
      <c r="AS86" s="2">
        <v>3038</v>
      </c>
      <c r="AT86" s="2">
        <v>24</v>
      </c>
      <c r="AU86" s="2">
        <v>27</v>
      </c>
      <c r="AV86" s="2">
        <v>30</v>
      </c>
      <c r="AW86" s="2">
        <v>27</v>
      </c>
      <c r="AX86" s="2">
        <v>31</v>
      </c>
      <c r="AY86" s="2">
        <v>25</v>
      </c>
      <c r="AZ86" s="2">
        <v>31</v>
      </c>
      <c r="BA86" s="2">
        <v>26</v>
      </c>
      <c r="BB86" s="2">
        <v>25</v>
      </c>
      <c r="BC86" s="2">
        <v>31</v>
      </c>
      <c r="BD86" s="2">
        <v>42</v>
      </c>
      <c r="BE86" s="2">
        <v>32</v>
      </c>
      <c r="BF86" s="2">
        <v>40</v>
      </c>
      <c r="BG86" s="2">
        <v>59</v>
      </c>
      <c r="BH86" s="2">
        <v>49</v>
      </c>
      <c r="BI86" s="2">
        <v>68</v>
      </c>
      <c r="BJ86" s="2">
        <v>49</v>
      </c>
      <c r="BK86" s="2">
        <v>53</v>
      </c>
      <c r="BL86" s="2">
        <v>61</v>
      </c>
      <c r="BM86" s="2">
        <v>53</v>
      </c>
      <c r="BN86" s="2">
        <v>49</v>
      </c>
      <c r="BO86" s="2">
        <v>68</v>
      </c>
      <c r="BP86" s="2">
        <v>59</v>
      </c>
      <c r="BQ86" s="2">
        <v>73</v>
      </c>
      <c r="BR86" s="2">
        <v>68</v>
      </c>
      <c r="BS86" s="2">
        <v>324</v>
      </c>
      <c r="BT86" s="2">
        <v>230</v>
      </c>
      <c r="BU86" s="2">
        <v>189</v>
      </c>
      <c r="BV86" s="2">
        <v>206</v>
      </c>
      <c r="BW86" s="2">
        <v>215</v>
      </c>
      <c r="BX86" s="2">
        <v>196</v>
      </c>
      <c r="BY86" s="2">
        <v>153</v>
      </c>
      <c r="BZ86" s="2">
        <v>126</v>
      </c>
      <c r="CA86" s="2">
        <v>76</v>
      </c>
      <c r="CB86" s="2">
        <v>87</v>
      </c>
      <c r="CC86" s="2">
        <v>52</v>
      </c>
      <c r="CD86" s="2">
        <v>43</v>
      </c>
      <c r="CE86" s="2">
        <v>21</v>
      </c>
      <c r="CF86" s="2">
        <v>10</v>
      </c>
      <c r="CG86" s="2">
        <v>7</v>
      </c>
      <c r="CH86" s="2">
        <v>2</v>
      </c>
      <c r="CI86">
        <v>299</v>
      </c>
      <c r="CJ86">
        <v>83</v>
      </c>
      <c r="CK86">
        <v>20</v>
      </c>
      <c r="CL86" s="3">
        <v>3950</v>
      </c>
      <c r="CM86" s="3">
        <v>25</v>
      </c>
      <c r="CN86" s="3">
        <v>26</v>
      </c>
      <c r="CO86" s="3">
        <v>33</v>
      </c>
      <c r="CP86" s="3">
        <v>30</v>
      </c>
      <c r="CQ86" s="3">
        <v>26</v>
      </c>
      <c r="CR86" s="3">
        <v>35</v>
      </c>
      <c r="CS86" s="3">
        <v>40</v>
      </c>
      <c r="CT86" s="3">
        <v>37</v>
      </c>
      <c r="CU86" s="3">
        <v>32</v>
      </c>
      <c r="CV86" s="3">
        <v>34</v>
      </c>
      <c r="CW86" s="3">
        <v>40</v>
      </c>
      <c r="CX86" s="3">
        <v>40</v>
      </c>
      <c r="CY86" s="3">
        <v>35</v>
      </c>
      <c r="CZ86" s="3">
        <v>35</v>
      </c>
      <c r="DA86" s="3">
        <v>35</v>
      </c>
      <c r="DB86" s="3">
        <v>50</v>
      </c>
      <c r="DC86" s="3">
        <v>51</v>
      </c>
      <c r="DD86" s="3">
        <v>52</v>
      </c>
      <c r="DE86" s="3">
        <v>61</v>
      </c>
      <c r="DF86" s="3">
        <v>47</v>
      </c>
      <c r="DG86" s="3">
        <v>80</v>
      </c>
      <c r="DH86" s="3">
        <v>74</v>
      </c>
      <c r="DI86" s="3">
        <v>85</v>
      </c>
      <c r="DJ86" s="3">
        <v>73</v>
      </c>
      <c r="DK86" s="3">
        <v>76</v>
      </c>
      <c r="DL86" s="3">
        <v>350</v>
      </c>
      <c r="DM86" s="3">
        <v>260</v>
      </c>
      <c r="DN86" s="3">
        <v>272</v>
      </c>
      <c r="DO86" s="3">
        <v>281</v>
      </c>
      <c r="DP86" s="3">
        <v>272</v>
      </c>
      <c r="DQ86" s="3">
        <v>255</v>
      </c>
      <c r="DR86" s="3">
        <v>253</v>
      </c>
      <c r="DS86" s="3">
        <v>203</v>
      </c>
      <c r="DT86" s="3">
        <v>154</v>
      </c>
      <c r="DU86" s="3">
        <v>163</v>
      </c>
      <c r="DV86" s="3">
        <v>110</v>
      </c>
      <c r="DW86" s="3">
        <v>116</v>
      </c>
      <c r="DX86" s="3">
        <v>66</v>
      </c>
      <c r="DY86" s="3">
        <v>32</v>
      </c>
      <c r="DZ86" s="3">
        <v>9</v>
      </c>
      <c r="EA86" s="3">
        <v>1</v>
      </c>
      <c r="EB86">
        <v>651</v>
      </c>
      <c r="EC86">
        <v>224</v>
      </c>
      <c r="ED86">
        <v>43</v>
      </c>
      <c r="EE86">
        <v>185</v>
      </c>
      <c r="EF86">
        <v>2083</v>
      </c>
      <c r="EG86">
        <v>508</v>
      </c>
    </row>
    <row r="87" spans="1:137" x14ac:dyDescent="0.2">
      <c r="A87" t="s">
        <v>316</v>
      </c>
      <c r="B87" s="1">
        <v>6</v>
      </c>
      <c r="C87">
        <v>28342</v>
      </c>
      <c r="D87">
        <v>541</v>
      </c>
      <c r="E87">
        <v>396</v>
      </c>
      <c r="F87">
        <v>403</v>
      </c>
      <c r="G87">
        <v>391</v>
      </c>
      <c r="H87">
        <v>427</v>
      </c>
      <c r="I87">
        <v>467</v>
      </c>
      <c r="J87">
        <v>452</v>
      </c>
      <c r="K87">
        <v>432</v>
      </c>
      <c r="L87">
        <v>489</v>
      </c>
      <c r="M87">
        <v>531</v>
      </c>
      <c r="N87">
        <v>531</v>
      </c>
      <c r="O87">
        <v>508</v>
      </c>
      <c r="P87">
        <v>580</v>
      </c>
      <c r="Q87">
        <v>521</v>
      </c>
      <c r="R87">
        <v>503</v>
      </c>
      <c r="S87">
        <v>605</v>
      </c>
      <c r="T87">
        <v>575</v>
      </c>
      <c r="U87">
        <v>563</v>
      </c>
      <c r="V87">
        <v>545</v>
      </c>
      <c r="W87">
        <v>503</v>
      </c>
      <c r="X87">
        <v>549</v>
      </c>
      <c r="Y87">
        <v>624</v>
      </c>
      <c r="Z87">
        <v>606</v>
      </c>
      <c r="AA87">
        <v>569</v>
      </c>
      <c r="AB87">
        <v>561</v>
      </c>
      <c r="AC87">
        <v>2735</v>
      </c>
      <c r="AD87">
        <v>2379</v>
      </c>
      <c r="AE87">
        <v>2247</v>
      </c>
      <c r="AF87">
        <v>2119</v>
      </c>
      <c r="AG87">
        <v>1795</v>
      </c>
      <c r="AH87">
        <v>1329</v>
      </c>
      <c r="AI87">
        <v>954</v>
      </c>
      <c r="AJ87">
        <v>736</v>
      </c>
      <c r="AK87">
        <v>450</v>
      </c>
      <c r="AL87">
        <v>305</v>
      </c>
      <c r="AM87">
        <v>201</v>
      </c>
      <c r="AN87">
        <v>134</v>
      </c>
      <c r="AO87">
        <v>58</v>
      </c>
      <c r="AP87">
        <v>19</v>
      </c>
      <c r="AQ87">
        <v>9</v>
      </c>
      <c r="AR87">
        <v>2</v>
      </c>
      <c r="AS87" s="2">
        <v>13603</v>
      </c>
      <c r="AT87" s="2">
        <v>281</v>
      </c>
      <c r="AU87" s="2">
        <v>195</v>
      </c>
      <c r="AV87" s="2">
        <v>199</v>
      </c>
      <c r="AW87" s="2">
        <v>197</v>
      </c>
      <c r="AX87" s="2">
        <v>193</v>
      </c>
      <c r="AY87" s="2">
        <v>256</v>
      </c>
      <c r="AZ87" s="2">
        <v>226</v>
      </c>
      <c r="BA87" s="2">
        <v>225</v>
      </c>
      <c r="BB87" s="2">
        <v>247</v>
      </c>
      <c r="BC87" s="2">
        <v>285</v>
      </c>
      <c r="BD87" s="2">
        <v>294</v>
      </c>
      <c r="BE87" s="2">
        <v>268</v>
      </c>
      <c r="BF87" s="2">
        <v>307</v>
      </c>
      <c r="BG87" s="2">
        <v>268</v>
      </c>
      <c r="BH87" s="2">
        <v>247</v>
      </c>
      <c r="BI87" s="2">
        <v>304</v>
      </c>
      <c r="BJ87" s="2">
        <v>284</v>
      </c>
      <c r="BK87" s="2">
        <v>305</v>
      </c>
      <c r="BL87" s="2">
        <v>279</v>
      </c>
      <c r="BM87" s="2">
        <v>250</v>
      </c>
      <c r="BN87" s="2">
        <v>260</v>
      </c>
      <c r="BO87" s="2">
        <v>297</v>
      </c>
      <c r="BP87" s="2">
        <v>312</v>
      </c>
      <c r="BQ87" s="2">
        <v>276</v>
      </c>
      <c r="BR87" s="2">
        <v>263</v>
      </c>
      <c r="BS87" s="2">
        <v>1279</v>
      </c>
      <c r="BT87" s="2">
        <v>1086</v>
      </c>
      <c r="BU87" s="2">
        <v>1055</v>
      </c>
      <c r="BV87" s="2">
        <v>978</v>
      </c>
      <c r="BW87" s="2">
        <v>864</v>
      </c>
      <c r="BX87" s="2">
        <v>585</v>
      </c>
      <c r="BY87" s="2">
        <v>432</v>
      </c>
      <c r="BZ87" s="2">
        <v>341</v>
      </c>
      <c r="CA87" s="2">
        <v>205</v>
      </c>
      <c r="CB87" s="2">
        <v>122</v>
      </c>
      <c r="CC87" s="2">
        <v>72</v>
      </c>
      <c r="CD87" s="2">
        <v>39</v>
      </c>
      <c r="CE87" s="2">
        <v>17</v>
      </c>
      <c r="CF87" s="2">
        <v>10</v>
      </c>
      <c r="CG87" s="2">
        <v>2</v>
      </c>
      <c r="CH87" s="2">
        <v>0</v>
      </c>
      <c r="CI87">
        <v>466</v>
      </c>
      <c r="CJ87">
        <v>68</v>
      </c>
      <c r="CK87">
        <v>12</v>
      </c>
      <c r="CL87" s="3">
        <v>14739</v>
      </c>
      <c r="CM87" s="3">
        <v>260</v>
      </c>
      <c r="CN87" s="3">
        <v>202</v>
      </c>
      <c r="CO87" s="3">
        <v>204</v>
      </c>
      <c r="CP87" s="3">
        <v>195</v>
      </c>
      <c r="CQ87" s="3">
        <v>234</v>
      </c>
      <c r="CR87" s="3">
        <v>211</v>
      </c>
      <c r="CS87" s="3">
        <v>226</v>
      </c>
      <c r="CT87" s="3">
        <v>207</v>
      </c>
      <c r="CU87" s="3">
        <v>242</v>
      </c>
      <c r="CV87" s="3">
        <v>246</v>
      </c>
      <c r="CW87" s="3">
        <v>236</v>
      </c>
      <c r="CX87" s="3">
        <v>239</v>
      </c>
      <c r="CY87" s="3">
        <v>273</v>
      </c>
      <c r="CZ87" s="3">
        <v>253</v>
      </c>
      <c r="DA87" s="3">
        <v>256</v>
      </c>
      <c r="DB87" s="3">
        <v>301</v>
      </c>
      <c r="DC87" s="3">
        <v>291</v>
      </c>
      <c r="DD87" s="3">
        <v>258</v>
      </c>
      <c r="DE87" s="3">
        <v>266</v>
      </c>
      <c r="DF87" s="3">
        <v>253</v>
      </c>
      <c r="DG87" s="3">
        <v>289</v>
      </c>
      <c r="DH87" s="3">
        <v>328</v>
      </c>
      <c r="DI87" s="3">
        <v>293</v>
      </c>
      <c r="DJ87" s="3">
        <v>293</v>
      </c>
      <c r="DK87" s="3">
        <v>298</v>
      </c>
      <c r="DL87" s="3">
        <v>1456</v>
      </c>
      <c r="DM87" s="3">
        <v>1292</v>
      </c>
      <c r="DN87" s="3">
        <v>1191</v>
      </c>
      <c r="DO87" s="3">
        <v>1140</v>
      </c>
      <c r="DP87" s="3">
        <v>931</v>
      </c>
      <c r="DQ87" s="3">
        <v>744</v>
      </c>
      <c r="DR87" s="3">
        <v>522</v>
      </c>
      <c r="DS87" s="3">
        <v>394</v>
      </c>
      <c r="DT87" s="3">
        <v>245</v>
      </c>
      <c r="DU87" s="3">
        <v>183</v>
      </c>
      <c r="DV87" s="3">
        <v>129</v>
      </c>
      <c r="DW87" s="3">
        <v>96</v>
      </c>
      <c r="DX87" s="3">
        <v>42</v>
      </c>
      <c r="DY87" s="3">
        <v>8</v>
      </c>
      <c r="DZ87" s="3">
        <v>7</v>
      </c>
      <c r="EA87" s="3">
        <v>2</v>
      </c>
      <c r="EB87">
        <v>712</v>
      </c>
      <c r="EC87">
        <v>155</v>
      </c>
      <c r="ED87">
        <v>18</v>
      </c>
      <c r="EE87">
        <v>1257</v>
      </c>
      <c r="EF87">
        <v>8883</v>
      </c>
      <c r="EG87">
        <v>1266</v>
      </c>
    </row>
    <row r="88" spans="1:137" x14ac:dyDescent="0.2">
      <c r="A88" t="s">
        <v>317</v>
      </c>
      <c r="B88" s="1">
        <v>6</v>
      </c>
      <c r="C88">
        <v>8751</v>
      </c>
      <c r="D88">
        <v>130</v>
      </c>
      <c r="E88">
        <v>128</v>
      </c>
      <c r="F88">
        <v>132</v>
      </c>
      <c r="G88">
        <v>128</v>
      </c>
      <c r="H88">
        <v>112</v>
      </c>
      <c r="I88">
        <v>96</v>
      </c>
      <c r="J88">
        <v>99</v>
      </c>
      <c r="K88">
        <v>107</v>
      </c>
      <c r="L88">
        <v>108</v>
      </c>
      <c r="M88">
        <v>124</v>
      </c>
      <c r="N88">
        <v>119</v>
      </c>
      <c r="O88">
        <v>123</v>
      </c>
      <c r="P88">
        <v>102</v>
      </c>
      <c r="Q88">
        <v>124</v>
      </c>
      <c r="R88">
        <v>131</v>
      </c>
      <c r="S88">
        <v>125</v>
      </c>
      <c r="T88">
        <v>134</v>
      </c>
      <c r="U88">
        <v>124</v>
      </c>
      <c r="V88">
        <v>135</v>
      </c>
      <c r="W88">
        <v>132</v>
      </c>
      <c r="X88">
        <v>140</v>
      </c>
      <c r="Y88">
        <v>155</v>
      </c>
      <c r="Z88">
        <v>157</v>
      </c>
      <c r="AA88">
        <v>175</v>
      </c>
      <c r="AB88">
        <v>189</v>
      </c>
      <c r="AC88">
        <v>879</v>
      </c>
      <c r="AD88">
        <v>949</v>
      </c>
      <c r="AE88">
        <v>792</v>
      </c>
      <c r="AF88">
        <v>649</v>
      </c>
      <c r="AG88">
        <v>619</v>
      </c>
      <c r="AH88">
        <v>474</v>
      </c>
      <c r="AI88">
        <v>356</v>
      </c>
      <c r="AJ88">
        <v>280</v>
      </c>
      <c r="AK88">
        <v>196</v>
      </c>
      <c r="AL88">
        <v>144</v>
      </c>
      <c r="AM88">
        <v>79</v>
      </c>
      <c r="AN88">
        <v>61</v>
      </c>
      <c r="AO88">
        <v>30</v>
      </c>
      <c r="AP88">
        <v>9</v>
      </c>
      <c r="AQ88">
        <v>3</v>
      </c>
      <c r="AR88">
        <v>0</v>
      </c>
      <c r="AS88" s="2">
        <v>4033</v>
      </c>
      <c r="AT88" s="2">
        <v>53</v>
      </c>
      <c r="AU88" s="2">
        <v>69</v>
      </c>
      <c r="AV88" s="2">
        <v>61</v>
      </c>
      <c r="AW88" s="2">
        <v>68</v>
      </c>
      <c r="AX88" s="2">
        <v>53</v>
      </c>
      <c r="AY88" s="2">
        <v>45</v>
      </c>
      <c r="AZ88" s="2">
        <v>50</v>
      </c>
      <c r="BA88" s="2">
        <v>53</v>
      </c>
      <c r="BB88" s="2">
        <v>56</v>
      </c>
      <c r="BC88" s="2">
        <v>62</v>
      </c>
      <c r="BD88" s="2">
        <v>56</v>
      </c>
      <c r="BE88" s="2">
        <v>58</v>
      </c>
      <c r="BF88" s="2">
        <v>53</v>
      </c>
      <c r="BG88" s="2">
        <v>63</v>
      </c>
      <c r="BH88" s="2">
        <v>72</v>
      </c>
      <c r="BI88" s="2">
        <v>55</v>
      </c>
      <c r="BJ88" s="2">
        <v>72</v>
      </c>
      <c r="BK88" s="2">
        <v>59</v>
      </c>
      <c r="BL88" s="2">
        <v>66</v>
      </c>
      <c r="BM88" s="2">
        <v>69</v>
      </c>
      <c r="BN88" s="2">
        <v>69</v>
      </c>
      <c r="BO88" s="2">
        <v>74</v>
      </c>
      <c r="BP88" s="2">
        <v>77</v>
      </c>
      <c r="BQ88" s="2">
        <v>76</v>
      </c>
      <c r="BR88" s="2">
        <v>88</v>
      </c>
      <c r="BS88" s="2">
        <v>412</v>
      </c>
      <c r="BT88" s="2">
        <v>438</v>
      </c>
      <c r="BU88" s="2">
        <v>369</v>
      </c>
      <c r="BV88" s="2">
        <v>297</v>
      </c>
      <c r="BW88" s="2">
        <v>270</v>
      </c>
      <c r="BX88" s="2">
        <v>215</v>
      </c>
      <c r="BY88" s="2">
        <v>146</v>
      </c>
      <c r="BZ88" s="2">
        <v>116</v>
      </c>
      <c r="CA88" s="2">
        <v>80</v>
      </c>
      <c r="CB88" s="2">
        <v>57</v>
      </c>
      <c r="CC88" s="2">
        <v>32</v>
      </c>
      <c r="CD88" s="2">
        <v>12</v>
      </c>
      <c r="CE88" s="2">
        <v>8</v>
      </c>
      <c r="CF88" s="2">
        <v>2</v>
      </c>
      <c r="CG88" s="2">
        <v>0</v>
      </c>
      <c r="CH88" s="2">
        <v>0</v>
      </c>
      <c r="CI88">
        <v>193</v>
      </c>
      <c r="CJ88">
        <v>23</v>
      </c>
      <c r="CK88">
        <v>2</v>
      </c>
      <c r="CL88" s="3">
        <v>4718</v>
      </c>
      <c r="CM88" s="3">
        <v>77</v>
      </c>
      <c r="CN88" s="3">
        <v>59</v>
      </c>
      <c r="CO88" s="3">
        <v>71</v>
      </c>
      <c r="CP88" s="3">
        <v>60</v>
      </c>
      <c r="CQ88" s="3">
        <v>59</v>
      </c>
      <c r="CR88" s="3">
        <v>51</v>
      </c>
      <c r="CS88" s="3">
        <v>49</v>
      </c>
      <c r="CT88" s="3">
        <v>54</v>
      </c>
      <c r="CU88" s="3">
        <v>52</v>
      </c>
      <c r="CV88" s="3">
        <v>61</v>
      </c>
      <c r="CW88" s="3">
        <v>62</v>
      </c>
      <c r="CX88" s="3">
        <v>65</v>
      </c>
      <c r="CY88" s="3">
        <v>49</v>
      </c>
      <c r="CZ88" s="3">
        <v>60</v>
      </c>
      <c r="DA88" s="3">
        <v>59</v>
      </c>
      <c r="DB88" s="3">
        <v>70</v>
      </c>
      <c r="DC88" s="3">
        <v>62</v>
      </c>
      <c r="DD88" s="3">
        <v>65</v>
      </c>
      <c r="DE88" s="3">
        <v>70</v>
      </c>
      <c r="DF88" s="3">
        <v>63</v>
      </c>
      <c r="DG88" s="3">
        <v>72</v>
      </c>
      <c r="DH88" s="3">
        <v>81</v>
      </c>
      <c r="DI88" s="3">
        <v>80</v>
      </c>
      <c r="DJ88" s="3">
        <v>99</v>
      </c>
      <c r="DK88" s="3">
        <v>101</v>
      </c>
      <c r="DL88" s="3">
        <v>467</v>
      </c>
      <c r="DM88" s="3">
        <v>511</v>
      </c>
      <c r="DN88" s="3">
        <v>422</v>
      </c>
      <c r="DO88" s="3">
        <v>353</v>
      </c>
      <c r="DP88" s="3">
        <v>350</v>
      </c>
      <c r="DQ88" s="3">
        <v>258</v>
      </c>
      <c r="DR88" s="3">
        <v>210</v>
      </c>
      <c r="DS88" s="3">
        <v>164</v>
      </c>
      <c r="DT88" s="3">
        <v>116</v>
      </c>
      <c r="DU88" s="3">
        <v>86</v>
      </c>
      <c r="DV88" s="3">
        <v>47</v>
      </c>
      <c r="DW88" s="3">
        <v>49</v>
      </c>
      <c r="DX88" s="3">
        <v>22</v>
      </c>
      <c r="DY88" s="3">
        <v>7</v>
      </c>
      <c r="DZ88" s="3">
        <v>3</v>
      </c>
      <c r="EA88" s="3">
        <v>0</v>
      </c>
      <c r="EB88">
        <v>330</v>
      </c>
      <c r="EC88">
        <v>81</v>
      </c>
      <c r="ED88">
        <v>10</v>
      </c>
      <c r="EE88">
        <v>296</v>
      </c>
      <c r="EF88">
        <v>2866</v>
      </c>
      <c r="EG88">
        <v>468</v>
      </c>
    </row>
    <row r="89" spans="1:137" x14ac:dyDescent="0.2">
      <c r="A89" t="s">
        <v>318</v>
      </c>
      <c r="B89" s="1">
        <v>6</v>
      </c>
      <c r="C89">
        <v>7834</v>
      </c>
      <c r="D89">
        <v>84</v>
      </c>
      <c r="E89">
        <v>79</v>
      </c>
      <c r="F89">
        <v>81</v>
      </c>
      <c r="G89">
        <v>82</v>
      </c>
      <c r="H89">
        <v>79</v>
      </c>
      <c r="I89">
        <v>85</v>
      </c>
      <c r="J89">
        <v>74</v>
      </c>
      <c r="K89">
        <v>88</v>
      </c>
      <c r="L89">
        <v>69</v>
      </c>
      <c r="M89">
        <v>98</v>
      </c>
      <c r="N89">
        <v>100</v>
      </c>
      <c r="O89">
        <v>118</v>
      </c>
      <c r="P89">
        <v>86</v>
      </c>
      <c r="Q89">
        <v>133</v>
      </c>
      <c r="R89">
        <v>130</v>
      </c>
      <c r="S89">
        <v>133</v>
      </c>
      <c r="T89">
        <v>125</v>
      </c>
      <c r="U89">
        <v>136</v>
      </c>
      <c r="V89">
        <v>123</v>
      </c>
      <c r="W89">
        <v>114</v>
      </c>
      <c r="X89">
        <v>154</v>
      </c>
      <c r="Y89">
        <v>136</v>
      </c>
      <c r="Z89">
        <v>208</v>
      </c>
      <c r="AA89">
        <v>175</v>
      </c>
      <c r="AB89">
        <v>153</v>
      </c>
      <c r="AC89">
        <v>748</v>
      </c>
      <c r="AD89">
        <v>628</v>
      </c>
      <c r="AE89">
        <v>591</v>
      </c>
      <c r="AF89">
        <v>533</v>
      </c>
      <c r="AG89">
        <v>562</v>
      </c>
      <c r="AH89">
        <v>493</v>
      </c>
      <c r="AI89">
        <v>422</v>
      </c>
      <c r="AJ89">
        <v>382</v>
      </c>
      <c r="AK89">
        <v>231</v>
      </c>
      <c r="AL89">
        <v>148</v>
      </c>
      <c r="AM89">
        <v>99</v>
      </c>
      <c r="AN89">
        <v>75</v>
      </c>
      <c r="AO89">
        <v>49</v>
      </c>
      <c r="AP89">
        <v>22</v>
      </c>
      <c r="AQ89">
        <v>5</v>
      </c>
      <c r="AR89">
        <v>1</v>
      </c>
      <c r="AS89" s="2">
        <v>3613</v>
      </c>
      <c r="AT89" s="2">
        <v>46</v>
      </c>
      <c r="AU89" s="2">
        <v>42</v>
      </c>
      <c r="AV89" s="2">
        <v>46</v>
      </c>
      <c r="AW89" s="2">
        <v>43</v>
      </c>
      <c r="AX89" s="2">
        <v>32</v>
      </c>
      <c r="AY89" s="2">
        <v>42</v>
      </c>
      <c r="AZ89" s="2">
        <v>37</v>
      </c>
      <c r="BA89" s="2">
        <v>39</v>
      </c>
      <c r="BB89" s="2">
        <v>29</v>
      </c>
      <c r="BC89" s="2">
        <v>51</v>
      </c>
      <c r="BD89" s="2">
        <v>46</v>
      </c>
      <c r="BE89" s="2">
        <v>60</v>
      </c>
      <c r="BF89" s="2">
        <v>44</v>
      </c>
      <c r="BG89" s="2">
        <v>69</v>
      </c>
      <c r="BH89" s="2">
        <v>67</v>
      </c>
      <c r="BI89" s="2">
        <v>61</v>
      </c>
      <c r="BJ89" s="2">
        <v>66</v>
      </c>
      <c r="BK89" s="2">
        <v>67</v>
      </c>
      <c r="BL89" s="2">
        <v>72</v>
      </c>
      <c r="BM89" s="2">
        <v>67</v>
      </c>
      <c r="BN89" s="2">
        <v>73</v>
      </c>
      <c r="BO89" s="2">
        <v>65</v>
      </c>
      <c r="BP89" s="2">
        <v>96</v>
      </c>
      <c r="BQ89" s="2">
        <v>93</v>
      </c>
      <c r="BR89" s="2">
        <v>71</v>
      </c>
      <c r="BS89" s="2">
        <v>347</v>
      </c>
      <c r="BT89" s="2">
        <v>270</v>
      </c>
      <c r="BU89" s="2">
        <v>239</v>
      </c>
      <c r="BV89" s="2">
        <v>240</v>
      </c>
      <c r="BW89" s="2">
        <v>237</v>
      </c>
      <c r="BX89" s="2">
        <v>214</v>
      </c>
      <c r="BY89" s="2">
        <v>201</v>
      </c>
      <c r="BZ89" s="2">
        <v>171</v>
      </c>
      <c r="CA89" s="2">
        <v>110</v>
      </c>
      <c r="CB89" s="2">
        <v>65</v>
      </c>
      <c r="CC89" s="2">
        <v>46</v>
      </c>
      <c r="CD89" s="2">
        <v>25</v>
      </c>
      <c r="CE89" s="2">
        <v>17</v>
      </c>
      <c r="CF89" s="2">
        <v>10</v>
      </c>
      <c r="CG89" s="2">
        <v>2</v>
      </c>
      <c r="CH89" s="2">
        <v>0</v>
      </c>
      <c r="CI89">
        <v>275</v>
      </c>
      <c r="CJ89">
        <v>54</v>
      </c>
      <c r="CK89">
        <v>12</v>
      </c>
      <c r="CL89" s="3">
        <v>4221</v>
      </c>
      <c r="CM89" s="3">
        <v>38</v>
      </c>
      <c r="CN89" s="3">
        <v>37</v>
      </c>
      <c r="CO89" s="3">
        <v>35</v>
      </c>
      <c r="CP89" s="3">
        <v>40</v>
      </c>
      <c r="CQ89" s="3">
        <v>47</v>
      </c>
      <c r="CR89" s="3">
        <v>44</v>
      </c>
      <c r="CS89" s="3">
        <v>36</v>
      </c>
      <c r="CT89" s="3">
        <v>50</v>
      </c>
      <c r="CU89" s="3">
        <v>40</v>
      </c>
      <c r="CV89" s="3">
        <v>47</v>
      </c>
      <c r="CW89" s="3">
        <v>54</v>
      </c>
      <c r="CX89" s="3">
        <v>57</v>
      </c>
      <c r="CY89" s="3">
        <v>43</v>
      </c>
      <c r="CZ89" s="3">
        <v>65</v>
      </c>
      <c r="DA89" s="3">
        <v>63</v>
      </c>
      <c r="DB89" s="3">
        <v>72</v>
      </c>
      <c r="DC89" s="3">
        <v>59</v>
      </c>
      <c r="DD89" s="3">
        <v>70</v>
      </c>
      <c r="DE89" s="3">
        <v>51</v>
      </c>
      <c r="DF89" s="3">
        <v>48</v>
      </c>
      <c r="DG89" s="3">
        <v>81</v>
      </c>
      <c r="DH89" s="3">
        <v>72</v>
      </c>
      <c r="DI89" s="3">
        <v>112</v>
      </c>
      <c r="DJ89" s="3">
        <v>82</v>
      </c>
      <c r="DK89" s="3">
        <v>82</v>
      </c>
      <c r="DL89" s="3">
        <v>402</v>
      </c>
      <c r="DM89" s="3">
        <v>359</v>
      </c>
      <c r="DN89" s="3">
        <v>352</v>
      </c>
      <c r="DO89" s="3">
        <v>292</v>
      </c>
      <c r="DP89" s="3">
        <v>325</v>
      </c>
      <c r="DQ89" s="3">
        <v>279</v>
      </c>
      <c r="DR89" s="3">
        <v>222</v>
      </c>
      <c r="DS89" s="3">
        <v>211</v>
      </c>
      <c r="DT89" s="3">
        <v>121</v>
      </c>
      <c r="DU89" s="3">
        <v>83</v>
      </c>
      <c r="DV89" s="3">
        <v>53</v>
      </c>
      <c r="DW89" s="3">
        <v>50</v>
      </c>
      <c r="DX89" s="3">
        <v>32</v>
      </c>
      <c r="DY89" s="3">
        <v>11</v>
      </c>
      <c r="DZ89" s="3">
        <v>3</v>
      </c>
      <c r="EA89" s="3">
        <v>1</v>
      </c>
      <c r="EB89">
        <v>355</v>
      </c>
      <c r="EC89">
        <v>98</v>
      </c>
      <c r="ED89">
        <v>16</v>
      </c>
      <c r="EE89">
        <v>282</v>
      </c>
      <c r="EF89">
        <v>2459</v>
      </c>
      <c r="EG89">
        <v>500</v>
      </c>
    </row>
    <row r="90" spans="1:137" x14ac:dyDescent="0.2">
      <c r="A90" t="s">
        <v>319</v>
      </c>
      <c r="B90" s="1">
        <v>5</v>
      </c>
      <c r="C90">
        <v>7484</v>
      </c>
      <c r="D90">
        <v>138</v>
      </c>
      <c r="E90">
        <v>137</v>
      </c>
      <c r="F90">
        <v>138</v>
      </c>
      <c r="G90">
        <v>123</v>
      </c>
      <c r="H90">
        <v>143</v>
      </c>
      <c r="I90">
        <v>142</v>
      </c>
      <c r="J90">
        <v>135</v>
      </c>
      <c r="K90">
        <v>137</v>
      </c>
      <c r="L90">
        <v>139</v>
      </c>
      <c r="M90">
        <v>140</v>
      </c>
      <c r="N90">
        <v>168</v>
      </c>
      <c r="O90">
        <v>169</v>
      </c>
      <c r="P90">
        <v>157</v>
      </c>
      <c r="Q90">
        <v>162</v>
      </c>
      <c r="R90">
        <v>193</v>
      </c>
      <c r="S90">
        <v>197</v>
      </c>
      <c r="T90">
        <v>180</v>
      </c>
      <c r="U90">
        <v>155</v>
      </c>
      <c r="V90">
        <v>148</v>
      </c>
      <c r="W90">
        <v>144</v>
      </c>
      <c r="X90">
        <v>164</v>
      </c>
      <c r="Y90">
        <v>148</v>
      </c>
      <c r="Z90">
        <v>156</v>
      </c>
      <c r="AA90">
        <v>132</v>
      </c>
      <c r="AB90">
        <v>135</v>
      </c>
      <c r="AC90">
        <v>670</v>
      </c>
      <c r="AD90">
        <v>610</v>
      </c>
      <c r="AE90">
        <v>585</v>
      </c>
      <c r="AF90">
        <v>497</v>
      </c>
      <c r="AG90">
        <v>393</v>
      </c>
      <c r="AH90">
        <v>279</v>
      </c>
      <c r="AI90">
        <v>195</v>
      </c>
      <c r="AJ90">
        <v>150</v>
      </c>
      <c r="AK90">
        <v>135</v>
      </c>
      <c r="AL90">
        <v>83</v>
      </c>
      <c r="AM90">
        <v>44</v>
      </c>
      <c r="AN90">
        <v>35</v>
      </c>
      <c r="AO90">
        <v>21</v>
      </c>
      <c r="AP90">
        <v>5</v>
      </c>
      <c r="AQ90">
        <v>1</v>
      </c>
      <c r="AR90">
        <v>0</v>
      </c>
      <c r="AS90" s="2">
        <v>3705</v>
      </c>
      <c r="AT90" s="2">
        <v>76</v>
      </c>
      <c r="AU90" s="2">
        <v>62</v>
      </c>
      <c r="AV90" s="2">
        <v>73</v>
      </c>
      <c r="AW90" s="2">
        <v>57</v>
      </c>
      <c r="AX90" s="2">
        <v>87</v>
      </c>
      <c r="AY90" s="2">
        <v>80</v>
      </c>
      <c r="AZ90" s="2">
        <v>68</v>
      </c>
      <c r="BA90" s="2">
        <v>77</v>
      </c>
      <c r="BB90" s="2">
        <v>69</v>
      </c>
      <c r="BC90" s="2">
        <v>53</v>
      </c>
      <c r="BD90" s="2">
        <v>97</v>
      </c>
      <c r="BE90" s="2">
        <v>96</v>
      </c>
      <c r="BF90" s="2">
        <v>77</v>
      </c>
      <c r="BG90" s="2">
        <v>71</v>
      </c>
      <c r="BH90" s="2">
        <v>101</v>
      </c>
      <c r="BI90" s="2">
        <v>102</v>
      </c>
      <c r="BJ90" s="2">
        <v>97</v>
      </c>
      <c r="BK90" s="2">
        <v>67</v>
      </c>
      <c r="BL90" s="2">
        <v>77</v>
      </c>
      <c r="BM90" s="2">
        <v>70</v>
      </c>
      <c r="BN90" s="2">
        <v>77</v>
      </c>
      <c r="BO90" s="2">
        <v>77</v>
      </c>
      <c r="BP90" s="2">
        <v>82</v>
      </c>
      <c r="BQ90" s="2">
        <v>60</v>
      </c>
      <c r="BR90" s="2">
        <v>66</v>
      </c>
      <c r="BS90" s="2">
        <v>324</v>
      </c>
      <c r="BT90" s="2">
        <v>295</v>
      </c>
      <c r="BU90" s="2">
        <v>282</v>
      </c>
      <c r="BV90" s="2">
        <v>252</v>
      </c>
      <c r="BW90" s="2">
        <v>185</v>
      </c>
      <c r="BX90" s="2">
        <v>140</v>
      </c>
      <c r="BY90" s="2">
        <v>78</v>
      </c>
      <c r="BZ90" s="2">
        <v>77</v>
      </c>
      <c r="CA90" s="2">
        <v>75</v>
      </c>
      <c r="CB90" s="2">
        <v>35</v>
      </c>
      <c r="CC90" s="2">
        <v>17</v>
      </c>
      <c r="CD90" s="2">
        <v>16</v>
      </c>
      <c r="CE90" s="2">
        <v>8</v>
      </c>
      <c r="CF90" s="2">
        <v>2</v>
      </c>
      <c r="CG90" s="2">
        <v>1</v>
      </c>
      <c r="CH90" s="2">
        <v>0</v>
      </c>
      <c r="CI90">
        <v>154</v>
      </c>
      <c r="CJ90">
        <v>27</v>
      </c>
      <c r="CK90">
        <v>3</v>
      </c>
      <c r="CL90" s="3">
        <v>3779</v>
      </c>
      <c r="CM90" s="3">
        <v>62</v>
      </c>
      <c r="CN90" s="3">
        <v>75</v>
      </c>
      <c r="CO90" s="3">
        <v>66</v>
      </c>
      <c r="CP90" s="3">
        <v>66</v>
      </c>
      <c r="CQ90" s="3">
        <v>55</v>
      </c>
      <c r="CR90" s="3">
        <v>61</v>
      </c>
      <c r="CS90" s="3">
        <v>68</v>
      </c>
      <c r="CT90" s="3">
        <v>60</v>
      </c>
      <c r="CU90" s="3">
        <v>71</v>
      </c>
      <c r="CV90" s="3">
        <v>87</v>
      </c>
      <c r="CW90" s="3">
        <v>71</v>
      </c>
      <c r="CX90" s="3">
        <v>73</v>
      </c>
      <c r="CY90" s="3">
        <v>80</v>
      </c>
      <c r="CZ90" s="3">
        <v>92</v>
      </c>
      <c r="DA90" s="3">
        <v>92</v>
      </c>
      <c r="DB90" s="3">
        <v>95</v>
      </c>
      <c r="DC90" s="3">
        <v>83</v>
      </c>
      <c r="DD90" s="3">
        <v>88</v>
      </c>
      <c r="DE90" s="3">
        <v>71</v>
      </c>
      <c r="DF90" s="3">
        <v>74</v>
      </c>
      <c r="DG90" s="3">
        <v>87</v>
      </c>
      <c r="DH90" s="3">
        <v>71</v>
      </c>
      <c r="DI90" s="3">
        <v>74</v>
      </c>
      <c r="DJ90" s="3">
        <v>72</v>
      </c>
      <c r="DK90" s="3">
        <v>70</v>
      </c>
      <c r="DL90" s="3">
        <v>346</v>
      </c>
      <c r="DM90" s="3">
        <v>315</v>
      </c>
      <c r="DN90" s="3">
        <v>303</v>
      </c>
      <c r="DO90" s="3">
        <v>246</v>
      </c>
      <c r="DP90" s="3">
        <v>208</v>
      </c>
      <c r="DQ90" s="3">
        <v>138</v>
      </c>
      <c r="DR90" s="3">
        <v>117</v>
      </c>
      <c r="DS90" s="3">
        <v>73</v>
      </c>
      <c r="DT90" s="3">
        <v>60</v>
      </c>
      <c r="DU90" s="3">
        <v>48</v>
      </c>
      <c r="DV90" s="3">
        <v>27</v>
      </c>
      <c r="DW90" s="3">
        <v>20</v>
      </c>
      <c r="DX90" s="3">
        <v>12</v>
      </c>
      <c r="DY90" s="3">
        <v>3</v>
      </c>
      <c r="DZ90" s="3">
        <v>0</v>
      </c>
      <c r="EA90" s="3">
        <v>0</v>
      </c>
      <c r="EB90">
        <v>171</v>
      </c>
      <c r="EC90">
        <v>35</v>
      </c>
      <c r="ED90">
        <v>3</v>
      </c>
      <c r="EE90">
        <v>407</v>
      </c>
      <c r="EF90">
        <v>2203</v>
      </c>
      <c r="EG90">
        <v>255</v>
      </c>
    </row>
    <row r="91" spans="1:137" x14ac:dyDescent="0.2">
      <c r="A91" t="s">
        <v>320</v>
      </c>
      <c r="B91" s="1">
        <v>6</v>
      </c>
      <c r="C91">
        <v>13884</v>
      </c>
      <c r="D91">
        <v>376</v>
      </c>
      <c r="E91">
        <v>225</v>
      </c>
      <c r="F91">
        <v>233</v>
      </c>
      <c r="G91">
        <v>229</v>
      </c>
      <c r="H91">
        <v>182</v>
      </c>
      <c r="I91">
        <v>235</v>
      </c>
      <c r="J91">
        <v>210</v>
      </c>
      <c r="K91">
        <v>237</v>
      </c>
      <c r="L91">
        <v>209</v>
      </c>
      <c r="M91">
        <v>222</v>
      </c>
      <c r="N91">
        <v>247</v>
      </c>
      <c r="O91">
        <v>247</v>
      </c>
      <c r="P91">
        <v>271</v>
      </c>
      <c r="Q91">
        <v>277</v>
      </c>
      <c r="R91">
        <v>277</v>
      </c>
      <c r="S91">
        <v>268</v>
      </c>
      <c r="T91">
        <v>287</v>
      </c>
      <c r="U91">
        <v>281</v>
      </c>
      <c r="V91">
        <v>236</v>
      </c>
      <c r="W91">
        <v>223</v>
      </c>
      <c r="X91">
        <v>285</v>
      </c>
      <c r="Y91">
        <v>257</v>
      </c>
      <c r="Z91">
        <v>282</v>
      </c>
      <c r="AA91">
        <v>289</v>
      </c>
      <c r="AB91">
        <v>291</v>
      </c>
      <c r="AC91">
        <v>1291</v>
      </c>
      <c r="AD91">
        <v>1236</v>
      </c>
      <c r="AE91">
        <v>1159</v>
      </c>
      <c r="AF91">
        <v>1032</v>
      </c>
      <c r="AG91">
        <v>826</v>
      </c>
      <c r="AH91">
        <v>584</v>
      </c>
      <c r="AI91">
        <v>427</v>
      </c>
      <c r="AJ91">
        <v>319</v>
      </c>
      <c r="AK91">
        <v>223</v>
      </c>
      <c r="AL91">
        <v>170</v>
      </c>
      <c r="AM91">
        <v>109</v>
      </c>
      <c r="AN91">
        <v>76</v>
      </c>
      <c r="AO91">
        <v>39</v>
      </c>
      <c r="AP91">
        <v>9</v>
      </c>
      <c r="AQ91">
        <v>5</v>
      </c>
      <c r="AR91">
        <v>2</v>
      </c>
      <c r="AS91" s="2">
        <v>6655</v>
      </c>
      <c r="AT91" s="2">
        <v>197</v>
      </c>
      <c r="AU91" s="2">
        <v>110</v>
      </c>
      <c r="AV91" s="2">
        <v>113</v>
      </c>
      <c r="AW91" s="2">
        <v>117</v>
      </c>
      <c r="AX91" s="2">
        <v>85</v>
      </c>
      <c r="AY91" s="2">
        <v>121</v>
      </c>
      <c r="AZ91" s="2">
        <v>96</v>
      </c>
      <c r="BA91" s="2">
        <v>129</v>
      </c>
      <c r="BB91" s="2">
        <v>102</v>
      </c>
      <c r="BC91" s="2">
        <v>120</v>
      </c>
      <c r="BD91" s="2">
        <v>120</v>
      </c>
      <c r="BE91" s="2">
        <v>129</v>
      </c>
      <c r="BF91" s="2">
        <v>135</v>
      </c>
      <c r="BG91" s="2">
        <v>147</v>
      </c>
      <c r="BH91" s="2">
        <v>146</v>
      </c>
      <c r="BI91" s="2">
        <v>136</v>
      </c>
      <c r="BJ91" s="2">
        <v>140</v>
      </c>
      <c r="BK91" s="2">
        <v>145</v>
      </c>
      <c r="BL91" s="2">
        <v>120</v>
      </c>
      <c r="BM91" s="2">
        <v>100</v>
      </c>
      <c r="BN91" s="2">
        <v>139</v>
      </c>
      <c r="BO91" s="2">
        <v>123</v>
      </c>
      <c r="BP91" s="2">
        <v>131</v>
      </c>
      <c r="BQ91" s="2">
        <v>132</v>
      </c>
      <c r="BR91" s="2">
        <v>155</v>
      </c>
      <c r="BS91" s="2">
        <v>612</v>
      </c>
      <c r="BT91" s="2">
        <v>568</v>
      </c>
      <c r="BU91" s="2">
        <v>540</v>
      </c>
      <c r="BV91" s="2">
        <v>490</v>
      </c>
      <c r="BW91" s="2">
        <v>387</v>
      </c>
      <c r="BX91" s="2">
        <v>276</v>
      </c>
      <c r="BY91" s="2">
        <v>191</v>
      </c>
      <c r="BZ91" s="2">
        <v>143</v>
      </c>
      <c r="CA91" s="2">
        <v>93</v>
      </c>
      <c r="CB91" s="2">
        <v>76</v>
      </c>
      <c r="CC91" s="2">
        <v>42</v>
      </c>
      <c r="CD91" s="2">
        <v>28</v>
      </c>
      <c r="CE91" s="2">
        <v>18</v>
      </c>
      <c r="CF91" s="2">
        <v>3</v>
      </c>
      <c r="CG91" s="2">
        <v>1</v>
      </c>
      <c r="CH91" s="2">
        <v>0</v>
      </c>
      <c r="CI91">
        <v>260</v>
      </c>
      <c r="CJ91">
        <v>50</v>
      </c>
      <c r="CK91">
        <v>4</v>
      </c>
      <c r="CL91" s="3">
        <v>7229</v>
      </c>
      <c r="CM91" s="3">
        <v>179</v>
      </c>
      <c r="CN91" s="3">
        <v>114</v>
      </c>
      <c r="CO91" s="3">
        <v>120</v>
      </c>
      <c r="CP91" s="3">
        <v>112</v>
      </c>
      <c r="CQ91" s="3">
        <v>97</v>
      </c>
      <c r="CR91" s="3">
        <v>114</v>
      </c>
      <c r="CS91" s="3">
        <v>114</v>
      </c>
      <c r="CT91" s="3">
        <v>108</v>
      </c>
      <c r="CU91" s="3">
        <v>107</v>
      </c>
      <c r="CV91" s="3">
        <v>102</v>
      </c>
      <c r="CW91" s="3">
        <v>127</v>
      </c>
      <c r="CX91" s="3">
        <v>118</v>
      </c>
      <c r="CY91" s="3">
        <v>135</v>
      </c>
      <c r="CZ91" s="3">
        <v>130</v>
      </c>
      <c r="DA91" s="3">
        <v>131</v>
      </c>
      <c r="DB91" s="3">
        <v>132</v>
      </c>
      <c r="DC91" s="3">
        <v>147</v>
      </c>
      <c r="DD91" s="3">
        <v>136</v>
      </c>
      <c r="DE91" s="3">
        <v>117</v>
      </c>
      <c r="DF91" s="3">
        <v>123</v>
      </c>
      <c r="DG91" s="3">
        <v>146</v>
      </c>
      <c r="DH91" s="3">
        <v>134</v>
      </c>
      <c r="DI91" s="3">
        <v>151</v>
      </c>
      <c r="DJ91" s="3">
        <v>157</v>
      </c>
      <c r="DK91" s="3">
        <v>136</v>
      </c>
      <c r="DL91" s="3">
        <v>680</v>
      </c>
      <c r="DM91" s="3">
        <v>668</v>
      </c>
      <c r="DN91" s="3">
        <v>619</v>
      </c>
      <c r="DO91" s="3">
        <v>542</v>
      </c>
      <c r="DP91" s="3">
        <v>439</v>
      </c>
      <c r="DQ91" s="3">
        <v>308</v>
      </c>
      <c r="DR91" s="3">
        <v>235</v>
      </c>
      <c r="DS91" s="3">
        <v>177</v>
      </c>
      <c r="DT91" s="3">
        <v>130</v>
      </c>
      <c r="DU91" s="3">
        <v>94</v>
      </c>
      <c r="DV91" s="3">
        <v>68</v>
      </c>
      <c r="DW91" s="3">
        <v>48</v>
      </c>
      <c r="DX91" s="3">
        <v>21</v>
      </c>
      <c r="DY91" s="3">
        <v>6</v>
      </c>
      <c r="DZ91" s="3">
        <v>4</v>
      </c>
      <c r="EA91" s="3">
        <v>2</v>
      </c>
      <c r="EB91">
        <v>373</v>
      </c>
      <c r="EC91">
        <v>81</v>
      </c>
      <c r="ED91">
        <v>12</v>
      </c>
      <c r="EE91">
        <v>641</v>
      </c>
      <c r="EF91">
        <v>4327</v>
      </c>
      <c r="EG91">
        <v>543</v>
      </c>
    </row>
    <row r="92" spans="1:137" x14ac:dyDescent="0.2">
      <c r="A92" t="s">
        <v>321</v>
      </c>
      <c r="B92" s="1">
        <v>5</v>
      </c>
      <c r="C92">
        <v>13309</v>
      </c>
      <c r="D92">
        <v>181</v>
      </c>
      <c r="E92">
        <v>180</v>
      </c>
      <c r="F92">
        <v>213</v>
      </c>
      <c r="G92">
        <v>173</v>
      </c>
      <c r="H92">
        <v>217</v>
      </c>
      <c r="I92">
        <v>188</v>
      </c>
      <c r="J92">
        <v>214</v>
      </c>
      <c r="K92">
        <v>219</v>
      </c>
      <c r="L92">
        <v>226</v>
      </c>
      <c r="M92">
        <v>224</v>
      </c>
      <c r="N92">
        <v>257</v>
      </c>
      <c r="O92">
        <v>216</v>
      </c>
      <c r="P92">
        <v>246</v>
      </c>
      <c r="Q92">
        <v>234</v>
      </c>
      <c r="R92">
        <v>258</v>
      </c>
      <c r="S92">
        <v>280</v>
      </c>
      <c r="T92">
        <v>225</v>
      </c>
      <c r="U92">
        <v>249</v>
      </c>
      <c r="V92">
        <v>263</v>
      </c>
      <c r="W92">
        <v>210</v>
      </c>
      <c r="X92">
        <v>294</v>
      </c>
      <c r="Y92">
        <v>327</v>
      </c>
      <c r="Z92">
        <v>304</v>
      </c>
      <c r="AA92">
        <v>298</v>
      </c>
      <c r="AB92">
        <v>304</v>
      </c>
      <c r="AC92">
        <v>1329</v>
      </c>
      <c r="AD92">
        <v>1123</v>
      </c>
      <c r="AE92">
        <v>994</v>
      </c>
      <c r="AF92">
        <v>965</v>
      </c>
      <c r="AG92">
        <v>825</v>
      </c>
      <c r="AH92">
        <v>560</v>
      </c>
      <c r="AI92">
        <v>443</v>
      </c>
      <c r="AJ92">
        <v>367</v>
      </c>
      <c r="AK92">
        <v>240</v>
      </c>
      <c r="AL92">
        <v>194</v>
      </c>
      <c r="AM92">
        <v>121</v>
      </c>
      <c r="AN92">
        <v>83</v>
      </c>
      <c r="AO92">
        <v>47</v>
      </c>
      <c r="AP92">
        <v>15</v>
      </c>
      <c r="AQ92">
        <v>4</v>
      </c>
      <c r="AR92">
        <v>0</v>
      </c>
      <c r="AS92" s="2">
        <v>6354</v>
      </c>
      <c r="AT92" s="2">
        <v>89</v>
      </c>
      <c r="AU92" s="2">
        <v>92</v>
      </c>
      <c r="AV92" s="2">
        <v>102</v>
      </c>
      <c r="AW92" s="2">
        <v>97</v>
      </c>
      <c r="AX92" s="2">
        <v>106</v>
      </c>
      <c r="AY92" s="2">
        <v>100</v>
      </c>
      <c r="AZ92" s="2">
        <v>103</v>
      </c>
      <c r="BA92" s="2">
        <v>105</v>
      </c>
      <c r="BB92" s="2">
        <v>121</v>
      </c>
      <c r="BC92" s="2">
        <v>107</v>
      </c>
      <c r="BD92" s="2">
        <v>131</v>
      </c>
      <c r="BE92" s="2">
        <v>103</v>
      </c>
      <c r="BF92" s="2">
        <v>111</v>
      </c>
      <c r="BG92" s="2">
        <v>128</v>
      </c>
      <c r="BH92" s="2">
        <v>123</v>
      </c>
      <c r="BI92" s="2">
        <v>134</v>
      </c>
      <c r="BJ92" s="2">
        <v>101</v>
      </c>
      <c r="BK92" s="2">
        <v>136</v>
      </c>
      <c r="BL92" s="2">
        <v>142</v>
      </c>
      <c r="BM92" s="2">
        <v>96</v>
      </c>
      <c r="BN92" s="2">
        <v>138</v>
      </c>
      <c r="BO92" s="2">
        <v>163</v>
      </c>
      <c r="BP92" s="2">
        <v>149</v>
      </c>
      <c r="BQ92" s="2">
        <v>139</v>
      </c>
      <c r="BR92" s="2">
        <v>142</v>
      </c>
      <c r="BS92" s="2">
        <v>614</v>
      </c>
      <c r="BT92" s="2">
        <v>521</v>
      </c>
      <c r="BU92" s="2">
        <v>493</v>
      </c>
      <c r="BV92" s="2">
        <v>458</v>
      </c>
      <c r="BW92" s="2">
        <v>385</v>
      </c>
      <c r="BX92" s="2">
        <v>259</v>
      </c>
      <c r="BY92" s="2">
        <v>200</v>
      </c>
      <c r="BZ92" s="2">
        <v>162</v>
      </c>
      <c r="CA92" s="2">
        <v>114</v>
      </c>
      <c r="CB92" s="2">
        <v>81</v>
      </c>
      <c r="CC92" s="2">
        <v>45</v>
      </c>
      <c r="CD92" s="2">
        <v>28</v>
      </c>
      <c r="CE92" s="2">
        <v>24</v>
      </c>
      <c r="CF92" s="2">
        <v>7</v>
      </c>
      <c r="CG92" s="2">
        <v>3</v>
      </c>
      <c r="CH92" s="2">
        <v>0</v>
      </c>
      <c r="CI92">
        <v>303</v>
      </c>
      <c r="CJ92">
        <v>62</v>
      </c>
      <c r="CK92">
        <v>10</v>
      </c>
      <c r="CL92" s="3">
        <v>6955</v>
      </c>
      <c r="CM92" s="3">
        <v>92</v>
      </c>
      <c r="CN92" s="3">
        <v>88</v>
      </c>
      <c r="CO92" s="3">
        <v>111</v>
      </c>
      <c r="CP92" s="3">
        <v>76</v>
      </c>
      <c r="CQ92" s="3">
        <v>111</v>
      </c>
      <c r="CR92" s="3">
        <v>88</v>
      </c>
      <c r="CS92" s="3">
        <v>111</v>
      </c>
      <c r="CT92" s="3">
        <v>113</v>
      </c>
      <c r="CU92" s="3">
        <v>105</v>
      </c>
      <c r="CV92" s="3">
        <v>117</v>
      </c>
      <c r="CW92" s="3">
        <v>126</v>
      </c>
      <c r="CX92" s="3">
        <v>113</v>
      </c>
      <c r="CY92" s="3">
        <v>134</v>
      </c>
      <c r="CZ92" s="3">
        <v>106</v>
      </c>
      <c r="DA92" s="3">
        <v>135</v>
      </c>
      <c r="DB92" s="3">
        <v>146</v>
      </c>
      <c r="DC92" s="3">
        <v>124</v>
      </c>
      <c r="DD92" s="3">
        <v>112</v>
      </c>
      <c r="DE92" s="3">
        <v>122</v>
      </c>
      <c r="DF92" s="3">
        <v>114</v>
      </c>
      <c r="DG92" s="3">
        <v>156</v>
      </c>
      <c r="DH92" s="3">
        <v>163</v>
      </c>
      <c r="DI92" s="3">
        <v>155</v>
      </c>
      <c r="DJ92" s="3">
        <v>158</v>
      </c>
      <c r="DK92" s="3">
        <v>162</v>
      </c>
      <c r="DL92" s="3">
        <v>715</v>
      </c>
      <c r="DM92" s="3">
        <v>601</v>
      </c>
      <c r="DN92" s="3">
        <v>501</v>
      </c>
      <c r="DO92" s="3">
        <v>507</v>
      </c>
      <c r="DP92" s="3">
        <v>440</v>
      </c>
      <c r="DQ92" s="3">
        <v>301</v>
      </c>
      <c r="DR92" s="3">
        <v>243</v>
      </c>
      <c r="DS92" s="3">
        <v>205</v>
      </c>
      <c r="DT92" s="3">
        <v>126</v>
      </c>
      <c r="DU92" s="3">
        <v>112</v>
      </c>
      <c r="DV92" s="3">
        <v>76</v>
      </c>
      <c r="DW92" s="3">
        <v>55</v>
      </c>
      <c r="DX92" s="3">
        <v>23</v>
      </c>
      <c r="DY92" s="3">
        <v>7</v>
      </c>
      <c r="DZ92" s="3">
        <v>1</v>
      </c>
      <c r="EA92" s="3">
        <v>0</v>
      </c>
      <c r="EB92">
        <v>401</v>
      </c>
      <c r="EC92">
        <v>86</v>
      </c>
      <c r="ED92">
        <v>8</v>
      </c>
      <c r="EE92">
        <v>615</v>
      </c>
      <c r="EF92">
        <v>4177</v>
      </c>
      <c r="EG92">
        <v>544</v>
      </c>
    </row>
    <row r="93" spans="1:137" x14ac:dyDescent="0.2">
      <c r="A93" t="s">
        <v>322</v>
      </c>
      <c r="B93" s="1">
        <v>5</v>
      </c>
      <c r="C93">
        <v>10912</v>
      </c>
      <c r="D93">
        <v>144</v>
      </c>
      <c r="E93">
        <v>144</v>
      </c>
      <c r="F93">
        <v>150</v>
      </c>
      <c r="G93">
        <v>148</v>
      </c>
      <c r="H93">
        <v>139</v>
      </c>
      <c r="I93">
        <v>191</v>
      </c>
      <c r="J93">
        <v>165</v>
      </c>
      <c r="K93">
        <v>159</v>
      </c>
      <c r="L93">
        <v>187</v>
      </c>
      <c r="M93">
        <v>169</v>
      </c>
      <c r="N93">
        <v>211</v>
      </c>
      <c r="O93">
        <v>180</v>
      </c>
      <c r="P93">
        <v>194</v>
      </c>
      <c r="Q93">
        <v>196</v>
      </c>
      <c r="R93">
        <v>183</v>
      </c>
      <c r="S93">
        <v>220</v>
      </c>
      <c r="T93">
        <v>199</v>
      </c>
      <c r="U93">
        <v>199</v>
      </c>
      <c r="V93">
        <v>188</v>
      </c>
      <c r="W93">
        <v>179</v>
      </c>
      <c r="X93">
        <v>203</v>
      </c>
      <c r="Y93">
        <v>208</v>
      </c>
      <c r="Z93">
        <v>202</v>
      </c>
      <c r="AA93">
        <v>232</v>
      </c>
      <c r="AB93">
        <v>206</v>
      </c>
      <c r="AC93">
        <v>1026</v>
      </c>
      <c r="AD93">
        <v>950</v>
      </c>
      <c r="AE93">
        <v>813</v>
      </c>
      <c r="AF93">
        <v>778</v>
      </c>
      <c r="AG93">
        <v>644</v>
      </c>
      <c r="AH93">
        <v>493</v>
      </c>
      <c r="AI93">
        <v>437</v>
      </c>
      <c r="AJ93">
        <v>337</v>
      </c>
      <c r="AK93">
        <v>280</v>
      </c>
      <c r="AL93">
        <v>248</v>
      </c>
      <c r="AM93">
        <v>129</v>
      </c>
      <c r="AN93">
        <v>104</v>
      </c>
      <c r="AO93">
        <v>51</v>
      </c>
      <c r="AP93">
        <v>20</v>
      </c>
      <c r="AQ93">
        <v>5</v>
      </c>
      <c r="AR93">
        <v>1</v>
      </c>
      <c r="AS93" s="2">
        <v>5210</v>
      </c>
      <c r="AT93" s="2">
        <v>75</v>
      </c>
      <c r="AU93" s="2">
        <v>78</v>
      </c>
      <c r="AV93" s="2">
        <v>79</v>
      </c>
      <c r="AW93" s="2">
        <v>83</v>
      </c>
      <c r="AX93" s="2">
        <v>72</v>
      </c>
      <c r="AY93" s="2">
        <v>114</v>
      </c>
      <c r="AZ93" s="2">
        <v>76</v>
      </c>
      <c r="BA93" s="2">
        <v>82</v>
      </c>
      <c r="BB93" s="2">
        <v>108</v>
      </c>
      <c r="BC93" s="2">
        <v>81</v>
      </c>
      <c r="BD93" s="2">
        <v>112</v>
      </c>
      <c r="BE93" s="2">
        <v>94</v>
      </c>
      <c r="BF93" s="2">
        <v>94</v>
      </c>
      <c r="BG93" s="2">
        <v>97</v>
      </c>
      <c r="BH93" s="2">
        <v>111</v>
      </c>
      <c r="BI93" s="2">
        <v>108</v>
      </c>
      <c r="BJ93" s="2">
        <v>101</v>
      </c>
      <c r="BK93" s="2">
        <v>117</v>
      </c>
      <c r="BL93" s="2">
        <v>84</v>
      </c>
      <c r="BM93" s="2">
        <v>97</v>
      </c>
      <c r="BN93" s="2">
        <v>107</v>
      </c>
      <c r="BO93" s="2">
        <v>109</v>
      </c>
      <c r="BP93" s="2">
        <v>99</v>
      </c>
      <c r="BQ93" s="2">
        <v>107</v>
      </c>
      <c r="BR93" s="2">
        <v>84</v>
      </c>
      <c r="BS93" s="2">
        <v>485</v>
      </c>
      <c r="BT93" s="2">
        <v>448</v>
      </c>
      <c r="BU93" s="2">
        <v>385</v>
      </c>
      <c r="BV93" s="2">
        <v>351</v>
      </c>
      <c r="BW93" s="2">
        <v>296</v>
      </c>
      <c r="BX93" s="2">
        <v>213</v>
      </c>
      <c r="BY93" s="2">
        <v>181</v>
      </c>
      <c r="BZ93" s="2">
        <v>155</v>
      </c>
      <c r="CA93" s="2">
        <v>112</v>
      </c>
      <c r="CB93" s="2">
        <v>98</v>
      </c>
      <c r="CC93" s="2">
        <v>45</v>
      </c>
      <c r="CD93" s="2">
        <v>43</v>
      </c>
      <c r="CE93" s="2">
        <v>23</v>
      </c>
      <c r="CF93" s="2">
        <v>3</v>
      </c>
      <c r="CG93" s="2">
        <v>1</v>
      </c>
      <c r="CH93" s="2">
        <v>1</v>
      </c>
      <c r="CI93">
        <v>326</v>
      </c>
      <c r="CJ93">
        <v>71</v>
      </c>
      <c r="CK93">
        <v>5</v>
      </c>
      <c r="CL93" s="3">
        <v>5702</v>
      </c>
      <c r="CM93" s="3">
        <v>69</v>
      </c>
      <c r="CN93" s="3">
        <v>66</v>
      </c>
      <c r="CO93" s="3">
        <v>71</v>
      </c>
      <c r="CP93" s="3">
        <v>65</v>
      </c>
      <c r="CQ93" s="3">
        <v>68</v>
      </c>
      <c r="CR93" s="3">
        <v>77</v>
      </c>
      <c r="CS93" s="3">
        <v>90</v>
      </c>
      <c r="CT93" s="3">
        <v>77</v>
      </c>
      <c r="CU93" s="3">
        <v>79</v>
      </c>
      <c r="CV93" s="3">
        <v>87</v>
      </c>
      <c r="CW93" s="3">
        <v>99</v>
      </c>
      <c r="CX93" s="3">
        <v>86</v>
      </c>
      <c r="CY93" s="3">
        <v>100</v>
      </c>
      <c r="CZ93" s="3">
        <v>99</v>
      </c>
      <c r="DA93" s="3">
        <v>72</v>
      </c>
      <c r="DB93" s="3">
        <v>111</v>
      </c>
      <c r="DC93" s="3">
        <v>98</v>
      </c>
      <c r="DD93" s="3">
        <v>82</v>
      </c>
      <c r="DE93" s="3">
        <v>104</v>
      </c>
      <c r="DF93" s="3">
        <v>82</v>
      </c>
      <c r="DG93" s="3">
        <v>96</v>
      </c>
      <c r="DH93" s="3">
        <v>99</v>
      </c>
      <c r="DI93" s="3">
        <v>103</v>
      </c>
      <c r="DJ93" s="3">
        <v>125</v>
      </c>
      <c r="DK93" s="3">
        <v>122</v>
      </c>
      <c r="DL93" s="3">
        <v>541</v>
      </c>
      <c r="DM93" s="3">
        <v>502</v>
      </c>
      <c r="DN93" s="3">
        <v>428</v>
      </c>
      <c r="DO93" s="3">
        <v>428</v>
      </c>
      <c r="DP93" s="3">
        <v>349</v>
      </c>
      <c r="DQ93" s="3">
        <v>280</v>
      </c>
      <c r="DR93" s="3">
        <v>256</v>
      </c>
      <c r="DS93" s="3">
        <v>182</v>
      </c>
      <c r="DT93" s="3">
        <v>168</v>
      </c>
      <c r="DU93" s="3">
        <v>150</v>
      </c>
      <c r="DV93" s="3">
        <v>84</v>
      </c>
      <c r="DW93" s="3">
        <v>61</v>
      </c>
      <c r="DX93" s="3">
        <v>28</v>
      </c>
      <c r="DY93" s="3">
        <v>17</v>
      </c>
      <c r="DZ93" s="3">
        <v>4</v>
      </c>
      <c r="EA93" s="3">
        <v>0</v>
      </c>
      <c r="EB93">
        <v>512</v>
      </c>
      <c r="EC93">
        <v>110</v>
      </c>
      <c r="ED93">
        <v>21</v>
      </c>
      <c r="EE93">
        <v>456</v>
      </c>
      <c r="EF93">
        <v>3269</v>
      </c>
      <c r="EG93">
        <v>536</v>
      </c>
    </row>
    <row r="94" spans="1:137" x14ac:dyDescent="0.2">
      <c r="A94" t="s">
        <v>323</v>
      </c>
      <c r="B94" s="1">
        <v>3</v>
      </c>
      <c r="C94">
        <v>15019</v>
      </c>
      <c r="D94">
        <v>106</v>
      </c>
      <c r="E94">
        <v>87</v>
      </c>
      <c r="F94">
        <v>122</v>
      </c>
      <c r="G94">
        <v>143</v>
      </c>
      <c r="H94">
        <v>98</v>
      </c>
      <c r="I94">
        <v>131</v>
      </c>
      <c r="J94">
        <v>114</v>
      </c>
      <c r="K94">
        <v>126</v>
      </c>
      <c r="L94">
        <v>138</v>
      </c>
      <c r="M94">
        <v>136</v>
      </c>
      <c r="N94">
        <v>153</v>
      </c>
      <c r="O94">
        <v>165</v>
      </c>
      <c r="P94">
        <v>169</v>
      </c>
      <c r="Q94">
        <v>168</v>
      </c>
      <c r="R94">
        <v>189</v>
      </c>
      <c r="S94">
        <v>222</v>
      </c>
      <c r="T94">
        <v>178</v>
      </c>
      <c r="U94">
        <v>215</v>
      </c>
      <c r="V94">
        <v>286</v>
      </c>
      <c r="W94">
        <v>263</v>
      </c>
      <c r="X94">
        <v>347</v>
      </c>
      <c r="Y94">
        <v>333</v>
      </c>
      <c r="Z94">
        <v>315</v>
      </c>
      <c r="AA94">
        <v>323</v>
      </c>
      <c r="AB94">
        <v>334</v>
      </c>
      <c r="AC94">
        <v>1468</v>
      </c>
      <c r="AD94">
        <v>1052</v>
      </c>
      <c r="AE94">
        <v>892</v>
      </c>
      <c r="AF94">
        <v>1037</v>
      </c>
      <c r="AG94">
        <v>1194</v>
      </c>
      <c r="AH94">
        <v>1060</v>
      </c>
      <c r="AI94">
        <v>777</v>
      </c>
      <c r="AJ94">
        <v>697</v>
      </c>
      <c r="AK94">
        <v>559</v>
      </c>
      <c r="AL94">
        <v>481</v>
      </c>
      <c r="AM94">
        <v>373</v>
      </c>
      <c r="AN94">
        <v>301</v>
      </c>
      <c r="AO94">
        <v>190</v>
      </c>
      <c r="AP94">
        <v>60</v>
      </c>
      <c r="AQ94">
        <v>10</v>
      </c>
      <c r="AR94">
        <v>5</v>
      </c>
      <c r="AS94" s="2">
        <v>6539</v>
      </c>
      <c r="AT94" s="2">
        <v>58</v>
      </c>
      <c r="AU94" s="2">
        <v>46</v>
      </c>
      <c r="AV94" s="2">
        <v>54</v>
      </c>
      <c r="AW94" s="2">
        <v>70</v>
      </c>
      <c r="AX94" s="2">
        <v>57</v>
      </c>
      <c r="AY94" s="2">
        <v>73</v>
      </c>
      <c r="AZ94" s="2">
        <v>52</v>
      </c>
      <c r="BA94" s="2">
        <v>68</v>
      </c>
      <c r="BB94" s="2">
        <v>71</v>
      </c>
      <c r="BC94" s="2">
        <v>83</v>
      </c>
      <c r="BD94" s="2">
        <v>72</v>
      </c>
      <c r="BE94" s="2">
        <v>71</v>
      </c>
      <c r="BF94" s="2">
        <v>94</v>
      </c>
      <c r="BG94" s="2">
        <v>85</v>
      </c>
      <c r="BH94" s="2">
        <v>96</v>
      </c>
      <c r="BI94" s="2">
        <v>104</v>
      </c>
      <c r="BJ94" s="2">
        <v>81</v>
      </c>
      <c r="BK94" s="2">
        <v>109</v>
      </c>
      <c r="BL94" s="2">
        <v>130</v>
      </c>
      <c r="BM94" s="2">
        <v>127</v>
      </c>
      <c r="BN94" s="2">
        <v>144</v>
      </c>
      <c r="BO94" s="2">
        <v>171</v>
      </c>
      <c r="BP94" s="2">
        <v>136</v>
      </c>
      <c r="BQ94" s="2">
        <v>151</v>
      </c>
      <c r="BR94" s="2">
        <v>153</v>
      </c>
      <c r="BS94" s="2">
        <v>666</v>
      </c>
      <c r="BT94" s="2">
        <v>479</v>
      </c>
      <c r="BU94" s="2">
        <v>399</v>
      </c>
      <c r="BV94" s="2">
        <v>422</v>
      </c>
      <c r="BW94" s="2">
        <v>505</v>
      </c>
      <c r="BX94" s="2">
        <v>469</v>
      </c>
      <c r="BY94" s="2">
        <v>307</v>
      </c>
      <c r="BZ94" s="2">
        <v>258</v>
      </c>
      <c r="CA94" s="2">
        <v>208</v>
      </c>
      <c r="CB94" s="2">
        <v>152</v>
      </c>
      <c r="CC94" s="2">
        <v>138</v>
      </c>
      <c r="CD94" s="2">
        <v>97</v>
      </c>
      <c r="CE94" s="2">
        <v>67</v>
      </c>
      <c r="CF94" s="2">
        <v>17</v>
      </c>
      <c r="CG94" s="2">
        <v>1</v>
      </c>
      <c r="CH94" s="2">
        <v>0</v>
      </c>
      <c r="CI94">
        <v>680</v>
      </c>
      <c r="CJ94">
        <v>181</v>
      </c>
      <c r="CK94">
        <v>18</v>
      </c>
      <c r="CL94" s="3">
        <v>8480</v>
      </c>
      <c r="CM94" s="3">
        <v>48</v>
      </c>
      <c r="CN94" s="3">
        <v>42</v>
      </c>
      <c r="CO94" s="3">
        <v>68</v>
      </c>
      <c r="CP94" s="3">
        <v>73</v>
      </c>
      <c r="CQ94" s="3">
        <v>41</v>
      </c>
      <c r="CR94" s="3">
        <v>58</v>
      </c>
      <c r="CS94" s="3">
        <v>62</v>
      </c>
      <c r="CT94" s="3">
        <v>58</v>
      </c>
      <c r="CU94" s="3">
        <v>68</v>
      </c>
      <c r="CV94" s="3">
        <v>53</v>
      </c>
      <c r="CW94" s="3">
        <v>81</v>
      </c>
      <c r="CX94" s="3">
        <v>95</v>
      </c>
      <c r="CY94" s="3">
        <v>75</v>
      </c>
      <c r="CZ94" s="3">
        <v>82</v>
      </c>
      <c r="DA94" s="3">
        <v>94</v>
      </c>
      <c r="DB94" s="3">
        <v>118</v>
      </c>
      <c r="DC94" s="3">
        <v>97</v>
      </c>
      <c r="DD94" s="3">
        <v>106</v>
      </c>
      <c r="DE94" s="3">
        <v>156</v>
      </c>
      <c r="DF94" s="3">
        <v>136</v>
      </c>
      <c r="DG94" s="3">
        <v>203</v>
      </c>
      <c r="DH94" s="3">
        <v>162</v>
      </c>
      <c r="DI94" s="3">
        <v>179</v>
      </c>
      <c r="DJ94" s="3">
        <v>172</v>
      </c>
      <c r="DK94" s="3">
        <v>181</v>
      </c>
      <c r="DL94" s="3">
        <v>802</v>
      </c>
      <c r="DM94" s="3">
        <v>573</v>
      </c>
      <c r="DN94" s="3">
        <v>493</v>
      </c>
      <c r="DO94" s="3">
        <v>615</v>
      </c>
      <c r="DP94" s="3">
        <v>689</v>
      </c>
      <c r="DQ94" s="3">
        <v>591</v>
      </c>
      <c r="DR94" s="3">
        <v>470</v>
      </c>
      <c r="DS94" s="3">
        <v>439</v>
      </c>
      <c r="DT94" s="3">
        <v>351</v>
      </c>
      <c r="DU94" s="3">
        <v>329</v>
      </c>
      <c r="DV94" s="3">
        <v>234</v>
      </c>
      <c r="DW94" s="3">
        <v>204</v>
      </c>
      <c r="DX94" s="3">
        <v>124</v>
      </c>
      <c r="DY94" s="3">
        <v>44</v>
      </c>
      <c r="DZ94" s="3">
        <v>9</v>
      </c>
      <c r="EA94" s="3">
        <v>5</v>
      </c>
      <c r="EB94">
        <v>1300</v>
      </c>
      <c r="EC94">
        <v>386</v>
      </c>
      <c r="ED94">
        <v>58</v>
      </c>
      <c r="EE94">
        <v>427</v>
      </c>
      <c r="EF94">
        <v>4683</v>
      </c>
      <c r="EG94">
        <v>1061</v>
      </c>
    </row>
    <row r="95" spans="1:137" x14ac:dyDescent="0.2">
      <c r="A95" t="s">
        <v>324</v>
      </c>
      <c r="B95" s="1">
        <v>4</v>
      </c>
      <c r="C95">
        <v>11522</v>
      </c>
      <c r="D95">
        <v>117</v>
      </c>
      <c r="E95">
        <v>145</v>
      </c>
      <c r="F95">
        <v>113</v>
      </c>
      <c r="G95">
        <v>143</v>
      </c>
      <c r="H95">
        <v>144</v>
      </c>
      <c r="I95">
        <v>129</v>
      </c>
      <c r="J95">
        <v>185</v>
      </c>
      <c r="K95">
        <v>137</v>
      </c>
      <c r="L95">
        <v>127</v>
      </c>
      <c r="M95">
        <v>148</v>
      </c>
      <c r="N95">
        <v>145</v>
      </c>
      <c r="O95">
        <v>142</v>
      </c>
      <c r="P95">
        <v>146</v>
      </c>
      <c r="Q95">
        <v>127</v>
      </c>
      <c r="R95">
        <v>160</v>
      </c>
      <c r="S95">
        <v>160</v>
      </c>
      <c r="T95">
        <v>154</v>
      </c>
      <c r="U95">
        <v>149</v>
      </c>
      <c r="V95">
        <v>200</v>
      </c>
      <c r="W95">
        <v>184</v>
      </c>
      <c r="X95">
        <v>200</v>
      </c>
      <c r="Y95">
        <v>215</v>
      </c>
      <c r="Z95">
        <v>211</v>
      </c>
      <c r="AA95">
        <v>234</v>
      </c>
      <c r="AB95">
        <v>226</v>
      </c>
      <c r="AC95">
        <v>1062</v>
      </c>
      <c r="AD95">
        <v>929</v>
      </c>
      <c r="AE95">
        <v>846</v>
      </c>
      <c r="AF95">
        <v>822</v>
      </c>
      <c r="AG95">
        <v>870</v>
      </c>
      <c r="AH95">
        <v>713</v>
      </c>
      <c r="AI95">
        <v>617</v>
      </c>
      <c r="AJ95">
        <v>449</v>
      </c>
      <c r="AK95">
        <v>345</v>
      </c>
      <c r="AL95">
        <v>302</v>
      </c>
      <c r="AM95">
        <v>204</v>
      </c>
      <c r="AN95">
        <v>177</v>
      </c>
      <c r="AO95">
        <v>93</v>
      </c>
      <c r="AP95">
        <v>35</v>
      </c>
      <c r="AQ95">
        <v>14</v>
      </c>
      <c r="AR95">
        <v>4</v>
      </c>
      <c r="AS95" s="2">
        <v>5179</v>
      </c>
      <c r="AT95" s="2">
        <v>45</v>
      </c>
      <c r="AU95" s="2">
        <v>80</v>
      </c>
      <c r="AV95" s="2">
        <v>69</v>
      </c>
      <c r="AW95" s="2">
        <v>63</v>
      </c>
      <c r="AX95" s="2">
        <v>73</v>
      </c>
      <c r="AY95" s="2">
        <v>72</v>
      </c>
      <c r="AZ95" s="2">
        <v>97</v>
      </c>
      <c r="BA95" s="2">
        <v>58</v>
      </c>
      <c r="BB95" s="2">
        <v>54</v>
      </c>
      <c r="BC95" s="2">
        <v>73</v>
      </c>
      <c r="BD95" s="2">
        <v>79</v>
      </c>
      <c r="BE95" s="2">
        <v>78</v>
      </c>
      <c r="BF95" s="2">
        <v>69</v>
      </c>
      <c r="BG95" s="2">
        <v>67</v>
      </c>
      <c r="BH95" s="2">
        <v>86</v>
      </c>
      <c r="BI95" s="2">
        <v>77</v>
      </c>
      <c r="BJ95" s="2">
        <v>77</v>
      </c>
      <c r="BK95" s="2">
        <v>79</v>
      </c>
      <c r="BL95" s="2">
        <v>104</v>
      </c>
      <c r="BM95" s="2">
        <v>80</v>
      </c>
      <c r="BN95" s="2">
        <v>85</v>
      </c>
      <c r="BO95" s="2">
        <v>101</v>
      </c>
      <c r="BP95" s="2">
        <v>95</v>
      </c>
      <c r="BQ95" s="2">
        <v>99</v>
      </c>
      <c r="BR95" s="2">
        <v>85</v>
      </c>
      <c r="BS95" s="2">
        <v>503</v>
      </c>
      <c r="BT95" s="2">
        <v>407</v>
      </c>
      <c r="BU95" s="2">
        <v>384</v>
      </c>
      <c r="BV95" s="2">
        <v>358</v>
      </c>
      <c r="BW95" s="2">
        <v>392</v>
      </c>
      <c r="BX95" s="2">
        <v>326</v>
      </c>
      <c r="BY95" s="2">
        <v>258</v>
      </c>
      <c r="BZ95" s="2">
        <v>188</v>
      </c>
      <c r="CA95" s="2">
        <v>139</v>
      </c>
      <c r="CB95" s="2">
        <v>103</v>
      </c>
      <c r="CC95" s="2">
        <v>79</v>
      </c>
      <c r="CD95" s="2">
        <v>56</v>
      </c>
      <c r="CE95" s="2">
        <v>32</v>
      </c>
      <c r="CF95" s="2">
        <v>5</v>
      </c>
      <c r="CG95" s="2">
        <v>2</v>
      </c>
      <c r="CH95" s="2">
        <v>1</v>
      </c>
      <c r="CI95">
        <v>418</v>
      </c>
      <c r="CJ95">
        <v>97</v>
      </c>
      <c r="CK95">
        <v>8</v>
      </c>
      <c r="CL95" s="3">
        <v>6343</v>
      </c>
      <c r="CM95" s="3">
        <v>72</v>
      </c>
      <c r="CN95" s="3">
        <v>65</v>
      </c>
      <c r="CO95" s="3">
        <v>45</v>
      </c>
      <c r="CP95" s="3">
        <v>79</v>
      </c>
      <c r="CQ95" s="3">
        <v>71</v>
      </c>
      <c r="CR95" s="3">
        <v>57</v>
      </c>
      <c r="CS95" s="3">
        <v>88</v>
      </c>
      <c r="CT95" s="3">
        <v>79</v>
      </c>
      <c r="CU95" s="3">
        <v>73</v>
      </c>
      <c r="CV95" s="3">
        <v>75</v>
      </c>
      <c r="CW95" s="3">
        <v>66</v>
      </c>
      <c r="CX95" s="3">
        <v>63</v>
      </c>
      <c r="CY95" s="3">
        <v>77</v>
      </c>
      <c r="CZ95" s="3">
        <v>60</v>
      </c>
      <c r="DA95" s="3">
        <v>74</v>
      </c>
      <c r="DB95" s="3">
        <v>83</v>
      </c>
      <c r="DC95" s="3">
        <v>77</v>
      </c>
      <c r="DD95" s="3">
        <v>70</v>
      </c>
      <c r="DE95" s="3">
        <v>96</v>
      </c>
      <c r="DF95" s="3">
        <v>104</v>
      </c>
      <c r="DG95" s="3">
        <v>114</v>
      </c>
      <c r="DH95" s="3">
        <v>114</v>
      </c>
      <c r="DI95" s="3">
        <v>117</v>
      </c>
      <c r="DJ95" s="3">
        <v>135</v>
      </c>
      <c r="DK95" s="3">
        <v>140</v>
      </c>
      <c r="DL95" s="3">
        <v>560</v>
      </c>
      <c r="DM95" s="3">
        <v>522</v>
      </c>
      <c r="DN95" s="3">
        <v>462</v>
      </c>
      <c r="DO95" s="3">
        <v>464</v>
      </c>
      <c r="DP95" s="3">
        <v>478</v>
      </c>
      <c r="DQ95" s="3">
        <v>387</v>
      </c>
      <c r="DR95" s="3">
        <v>359</v>
      </c>
      <c r="DS95" s="3">
        <v>260</v>
      </c>
      <c r="DT95" s="3">
        <v>206</v>
      </c>
      <c r="DU95" s="3">
        <v>199</v>
      </c>
      <c r="DV95" s="3">
        <v>125</v>
      </c>
      <c r="DW95" s="3">
        <v>121</v>
      </c>
      <c r="DX95" s="3">
        <v>60</v>
      </c>
      <c r="DY95" s="3">
        <v>30</v>
      </c>
      <c r="DZ95" s="3">
        <v>11</v>
      </c>
      <c r="EA95" s="3">
        <v>3</v>
      </c>
      <c r="EB95">
        <v>756</v>
      </c>
      <c r="EC95">
        <v>226</v>
      </c>
      <c r="ED95">
        <v>45</v>
      </c>
      <c r="EE95">
        <v>340</v>
      </c>
      <c r="EF95">
        <v>3537</v>
      </c>
      <c r="EG95">
        <v>746</v>
      </c>
    </row>
    <row r="96" spans="1:137" x14ac:dyDescent="0.2">
      <c r="A96" t="s">
        <v>325</v>
      </c>
      <c r="B96" s="1">
        <v>6</v>
      </c>
      <c r="C96">
        <v>53009</v>
      </c>
      <c r="D96">
        <v>945</v>
      </c>
      <c r="E96">
        <v>904</v>
      </c>
      <c r="F96">
        <v>890</v>
      </c>
      <c r="G96">
        <v>869</v>
      </c>
      <c r="H96">
        <v>925</v>
      </c>
      <c r="I96">
        <v>862</v>
      </c>
      <c r="J96">
        <v>903</v>
      </c>
      <c r="K96">
        <v>917</v>
      </c>
      <c r="L96">
        <v>959</v>
      </c>
      <c r="M96">
        <v>940</v>
      </c>
      <c r="N96">
        <v>1050</v>
      </c>
      <c r="O96">
        <v>957</v>
      </c>
      <c r="P96">
        <v>964</v>
      </c>
      <c r="Q96">
        <v>1018</v>
      </c>
      <c r="R96">
        <v>1057</v>
      </c>
      <c r="S96">
        <v>1102</v>
      </c>
      <c r="T96">
        <v>1020</v>
      </c>
      <c r="U96">
        <v>1047</v>
      </c>
      <c r="V96">
        <v>1048</v>
      </c>
      <c r="W96">
        <v>873</v>
      </c>
      <c r="X96">
        <v>1002</v>
      </c>
      <c r="Y96">
        <v>1035</v>
      </c>
      <c r="Z96">
        <v>1086</v>
      </c>
      <c r="AA96">
        <v>1042</v>
      </c>
      <c r="AB96">
        <v>1030</v>
      </c>
      <c r="AC96">
        <v>5156</v>
      </c>
      <c r="AD96">
        <v>5053</v>
      </c>
      <c r="AE96">
        <v>4618</v>
      </c>
      <c r="AF96">
        <v>4041</v>
      </c>
      <c r="AG96">
        <v>3128</v>
      </c>
      <c r="AH96">
        <v>2132</v>
      </c>
      <c r="AI96">
        <v>1514</v>
      </c>
      <c r="AJ96">
        <v>1161</v>
      </c>
      <c r="AK96">
        <v>648</v>
      </c>
      <c r="AL96">
        <v>459</v>
      </c>
      <c r="AM96">
        <v>321</v>
      </c>
      <c r="AN96">
        <v>197</v>
      </c>
      <c r="AO96">
        <v>85</v>
      </c>
      <c r="AP96">
        <v>31</v>
      </c>
      <c r="AQ96">
        <v>11</v>
      </c>
      <c r="AR96">
        <v>7</v>
      </c>
      <c r="AS96" s="2">
        <v>25538</v>
      </c>
      <c r="AT96" s="2">
        <v>489</v>
      </c>
      <c r="AU96" s="2">
        <v>434</v>
      </c>
      <c r="AV96" s="2">
        <v>436</v>
      </c>
      <c r="AW96" s="2">
        <v>460</v>
      </c>
      <c r="AX96" s="2">
        <v>506</v>
      </c>
      <c r="AY96" s="2">
        <v>435</v>
      </c>
      <c r="AZ96" s="2">
        <v>428</v>
      </c>
      <c r="BA96" s="2">
        <v>455</v>
      </c>
      <c r="BB96" s="2">
        <v>490</v>
      </c>
      <c r="BC96" s="2">
        <v>503</v>
      </c>
      <c r="BD96" s="2">
        <v>546</v>
      </c>
      <c r="BE96" s="2">
        <v>507</v>
      </c>
      <c r="BF96" s="2">
        <v>501</v>
      </c>
      <c r="BG96" s="2">
        <v>516</v>
      </c>
      <c r="BH96" s="2">
        <v>557</v>
      </c>
      <c r="BI96" s="2">
        <v>570</v>
      </c>
      <c r="BJ96" s="2">
        <v>496</v>
      </c>
      <c r="BK96" s="2">
        <v>521</v>
      </c>
      <c r="BL96" s="2">
        <v>552</v>
      </c>
      <c r="BM96" s="2">
        <v>428</v>
      </c>
      <c r="BN96" s="2">
        <v>487</v>
      </c>
      <c r="BO96" s="2">
        <v>488</v>
      </c>
      <c r="BP96" s="2">
        <v>537</v>
      </c>
      <c r="BQ96" s="2">
        <v>508</v>
      </c>
      <c r="BR96" s="2">
        <v>480</v>
      </c>
      <c r="BS96" s="2">
        <v>2379</v>
      </c>
      <c r="BT96" s="2">
        <v>2343</v>
      </c>
      <c r="BU96" s="2">
        <v>2177</v>
      </c>
      <c r="BV96" s="2">
        <v>1962</v>
      </c>
      <c r="BW96" s="2">
        <v>1460</v>
      </c>
      <c r="BX96" s="2">
        <v>993</v>
      </c>
      <c r="BY96" s="2">
        <v>700</v>
      </c>
      <c r="BZ96" s="2">
        <v>509</v>
      </c>
      <c r="CA96" s="2">
        <v>270</v>
      </c>
      <c r="CB96" s="2">
        <v>178</v>
      </c>
      <c r="CC96" s="2">
        <v>131</v>
      </c>
      <c r="CD96" s="2">
        <v>53</v>
      </c>
      <c r="CE96" s="2">
        <v>39</v>
      </c>
      <c r="CF96" s="2">
        <v>12</v>
      </c>
      <c r="CG96" s="2">
        <v>3</v>
      </c>
      <c r="CH96" s="2">
        <v>1</v>
      </c>
      <c r="CI96">
        <v>687</v>
      </c>
      <c r="CJ96">
        <v>108</v>
      </c>
      <c r="CK96">
        <v>17</v>
      </c>
      <c r="CL96" s="3">
        <v>27471</v>
      </c>
      <c r="CM96" s="3">
        <v>456</v>
      </c>
      <c r="CN96" s="3">
        <v>470</v>
      </c>
      <c r="CO96" s="3">
        <v>454</v>
      </c>
      <c r="CP96" s="3">
        <v>409</v>
      </c>
      <c r="CQ96" s="3">
        <v>419</v>
      </c>
      <c r="CR96" s="3">
        <v>427</v>
      </c>
      <c r="CS96" s="3">
        <v>476</v>
      </c>
      <c r="CT96" s="3">
        <v>462</v>
      </c>
      <c r="CU96" s="3">
        <v>469</v>
      </c>
      <c r="CV96" s="3">
        <v>437</v>
      </c>
      <c r="CW96" s="3">
        <v>504</v>
      </c>
      <c r="CX96" s="3">
        <v>451</v>
      </c>
      <c r="CY96" s="3">
        <v>463</v>
      </c>
      <c r="CZ96" s="3">
        <v>502</v>
      </c>
      <c r="DA96" s="3">
        <v>501</v>
      </c>
      <c r="DB96" s="3">
        <v>532</v>
      </c>
      <c r="DC96" s="3">
        <v>523</v>
      </c>
      <c r="DD96" s="3">
        <v>526</v>
      </c>
      <c r="DE96" s="3">
        <v>496</v>
      </c>
      <c r="DF96" s="3">
        <v>445</v>
      </c>
      <c r="DG96" s="3">
        <v>515</v>
      </c>
      <c r="DH96" s="3">
        <v>547</v>
      </c>
      <c r="DI96" s="3">
        <v>549</v>
      </c>
      <c r="DJ96" s="3">
        <v>534</v>
      </c>
      <c r="DK96" s="3">
        <v>550</v>
      </c>
      <c r="DL96" s="3">
        <v>2777</v>
      </c>
      <c r="DM96" s="3">
        <v>2710</v>
      </c>
      <c r="DN96" s="3">
        <v>2441</v>
      </c>
      <c r="DO96" s="3">
        <v>2079</v>
      </c>
      <c r="DP96" s="3">
        <v>1668</v>
      </c>
      <c r="DQ96" s="3">
        <v>1139</v>
      </c>
      <c r="DR96" s="3">
        <v>814</v>
      </c>
      <c r="DS96" s="3">
        <v>652</v>
      </c>
      <c r="DT96" s="3">
        <v>379</v>
      </c>
      <c r="DU96" s="3">
        <v>281</v>
      </c>
      <c r="DV96" s="3">
        <v>189</v>
      </c>
      <c r="DW96" s="3">
        <v>144</v>
      </c>
      <c r="DX96" s="3">
        <v>47</v>
      </c>
      <c r="DY96" s="3">
        <v>19</v>
      </c>
      <c r="DZ96" s="3">
        <v>8</v>
      </c>
      <c r="EA96" s="3">
        <v>6</v>
      </c>
      <c r="EB96">
        <v>1073</v>
      </c>
      <c r="EC96">
        <v>224</v>
      </c>
      <c r="ED96">
        <v>33</v>
      </c>
      <c r="EE96">
        <v>2419</v>
      </c>
      <c r="EF96">
        <v>16894</v>
      </c>
      <c r="EG96">
        <v>1953</v>
      </c>
    </row>
    <row r="97" spans="1:137" x14ac:dyDescent="0.2">
      <c r="A97" t="s">
        <v>326</v>
      </c>
      <c r="B97" s="1">
        <v>6</v>
      </c>
      <c r="C97">
        <v>15261</v>
      </c>
      <c r="D97">
        <v>258</v>
      </c>
      <c r="E97">
        <v>230</v>
      </c>
      <c r="F97">
        <v>250</v>
      </c>
      <c r="G97">
        <v>221</v>
      </c>
      <c r="H97">
        <v>230</v>
      </c>
      <c r="I97">
        <v>216</v>
      </c>
      <c r="J97">
        <v>225</v>
      </c>
      <c r="K97">
        <v>229</v>
      </c>
      <c r="L97">
        <v>245</v>
      </c>
      <c r="M97">
        <v>254</v>
      </c>
      <c r="N97">
        <v>279</v>
      </c>
      <c r="O97">
        <v>264</v>
      </c>
      <c r="P97">
        <v>285</v>
      </c>
      <c r="Q97">
        <v>296</v>
      </c>
      <c r="R97">
        <v>282</v>
      </c>
      <c r="S97">
        <v>307</v>
      </c>
      <c r="T97">
        <v>306</v>
      </c>
      <c r="U97">
        <v>325</v>
      </c>
      <c r="V97">
        <v>336</v>
      </c>
      <c r="W97">
        <v>274</v>
      </c>
      <c r="X97">
        <v>319</v>
      </c>
      <c r="Y97">
        <v>308</v>
      </c>
      <c r="Z97">
        <v>361</v>
      </c>
      <c r="AA97">
        <v>343</v>
      </c>
      <c r="AB97">
        <v>343</v>
      </c>
      <c r="AC97">
        <v>1508</v>
      </c>
      <c r="AD97">
        <v>1348</v>
      </c>
      <c r="AE97">
        <v>1160</v>
      </c>
      <c r="AF97">
        <v>1078</v>
      </c>
      <c r="AG97">
        <v>920</v>
      </c>
      <c r="AH97">
        <v>705</v>
      </c>
      <c r="AI97">
        <v>494</v>
      </c>
      <c r="AJ97">
        <v>345</v>
      </c>
      <c r="AK97">
        <v>258</v>
      </c>
      <c r="AL97">
        <v>203</v>
      </c>
      <c r="AM97">
        <v>105</v>
      </c>
      <c r="AN97">
        <v>86</v>
      </c>
      <c r="AO97">
        <v>39</v>
      </c>
      <c r="AP97">
        <v>21</v>
      </c>
      <c r="AQ97">
        <v>5</v>
      </c>
      <c r="AR97">
        <v>0</v>
      </c>
      <c r="AS97" s="2">
        <v>7328</v>
      </c>
      <c r="AT97" s="2">
        <v>128</v>
      </c>
      <c r="AU97" s="2">
        <v>105</v>
      </c>
      <c r="AV97" s="2">
        <v>119</v>
      </c>
      <c r="AW97" s="2">
        <v>105</v>
      </c>
      <c r="AX97" s="2">
        <v>112</v>
      </c>
      <c r="AY97" s="2">
        <v>117</v>
      </c>
      <c r="AZ97" s="2">
        <v>113</v>
      </c>
      <c r="BA97" s="2">
        <v>121</v>
      </c>
      <c r="BB97" s="2">
        <v>126</v>
      </c>
      <c r="BC97" s="2">
        <v>125</v>
      </c>
      <c r="BD97" s="2">
        <v>154</v>
      </c>
      <c r="BE97" s="2">
        <v>132</v>
      </c>
      <c r="BF97" s="2">
        <v>142</v>
      </c>
      <c r="BG97" s="2">
        <v>123</v>
      </c>
      <c r="BH97" s="2">
        <v>139</v>
      </c>
      <c r="BI97" s="2">
        <v>145</v>
      </c>
      <c r="BJ97" s="2">
        <v>145</v>
      </c>
      <c r="BK97" s="2">
        <v>151</v>
      </c>
      <c r="BL97" s="2">
        <v>154</v>
      </c>
      <c r="BM97" s="2">
        <v>142</v>
      </c>
      <c r="BN97" s="2">
        <v>164</v>
      </c>
      <c r="BO97" s="2">
        <v>161</v>
      </c>
      <c r="BP97" s="2">
        <v>205</v>
      </c>
      <c r="BQ97" s="2">
        <v>178</v>
      </c>
      <c r="BR97" s="2">
        <v>163</v>
      </c>
      <c r="BS97" s="2">
        <v>754</v>
      </c>
      <c r="BT97" s="2">
        <v>600</v>
      </c>
      <c r="BU97" s="2">
        <v>558</v>
      </c>
      <c r="BV97" s="2">
        <v>528</v>
      </c>
      <c r="BW97" s="2">
        <v>422</v>
      </c>
      <c r="BX97" s="2">
        <v>332</v>
      </c>
      <c r="BY97" s="2">
        <v>226</v>
      </c>
      <c r="BZ97" s="2">
        <v>148</v>
      </c>
      <c r="CA97" s="2">
        <v>121</v>
      </c>
      <c r="CB97" s="2">
        <v>75</v>
      </c>
      <c r="CC97" s="2">
        <v>48</v>
      </c>
      <c r="CD97" s="2">
        <v>29</v>
      </c>
      <c r="CE97" s="2">
        <v>11</v>
      </c>
      <c r="CF97" s="2">
        <v>5</v>
      </c>
      <c r="CG97" s="2">
        <v>2</v>
      </c>
      <c r="CH97" s="2">
        <v>0</v>
      </c>
      <c r="CI97">
        <v>291</v>
      </c>
      <c r="CJ97">
        <v>48</v>
      </c>
      <c r="CK97">
        <v>7</v>
      </c>
      <c r="CL97" s="3">
        <v>7933</v>
      </c>
      <c r="CM97" s="3">
        <v>130</v>
      </c>
      <c r="CN97" s="3">
        <v>125</v>
      </c>
      <c r="CO97" s="3">
        <v>131</v>
      </c>
      <c r="CP97" s="3">
        <v>116</v>
      </c>
      <c r="CQ97" s="3">
        <v>118</v>
      </c>
      <c r="CR97" s="3">
        <v>100</v>
      </c>
      <c r="CS97" s="3">
        <v>111</v>
      </c>
      <c r="CT97" s="3">
        <v>108</v>
      </c>
      <c r="CU97" s="3">
        <v>119</v>
      </c>
      <c r="CV97" s="3">
        <v>129</v>
      </c>
      <c r="CW97" s="3">
        <v>125</v>
      </c>
      <c r="CX97" s="3">
        <v>132</v>
      </c>
      <c r="CY97" s="3">
        <v>144</v>
      </c>
      <c r="CZ97" s="3">
        <v>173</v>
      </c>
      <c r="DA97" s="3">
        <v>143</v>
      </c>
      <c r="DB97" s="3">
        <v>162</v>
      </c>
      <c r="DC97" s="3">
        <v>161</v>
      </c>
      <c r="DD97" s="3">
        <v>174</v>
      </c>
      <c r="DE97" s="3">
        <v>182</v>
      </c>
      <c r="DF97" s="3">
        <v>132</v>
      </c>
      <c r="DG97" s="3">
        <v>155</v>
      </c>
      <c r="DH97" s="3">
        <v>147</v>
      </c>
      <c r="DI97" s="3">
        <v>156</v>
      </c>
      <c r="DJ97" s="3">
        <v>165</v>
      </c>
      <c r="DK97" s="3">
        <v>180</v>
      </c>
      <c r="DL97" s="3">
        <v>753</v>
      </c>
      <c r="DM97" s="3">
        <v>747</v>
      </c>
      <c r="DN97" s="3">
        <v>603</v>
      </c>
      <c r="DO97" s="3">
        <v>551</v>
      </c>
      <c r="DP97" s="3">
        <v>497</v>
      </c>
      <c r="DQ97" s="3">
        <v>373</v>
      </c>
      <c r="DR97" s="3">
        <v>268</v>
      </c>
      <c r="DS97" s="3">
        <v>198</v>
      </c>
      <c r="DT97" s="3">
        <v>137</v>
      </c>
      <c r="DU97" s="3">
        <v>128</v>
      </c>
      <c r="DV97" s="3">
        <v>57</v>
      </c>
      <c r="DW97" s="3">
        <v>57</v>
      </c>
      <c r="DX97" s="3">
        <v>27</v>
      </c>
      <c r="DY97" s="3">
        <v>16</v>
      </c>
      <c r="DZ97" s="3">
        <v>3</v>
      </c>
      <c r="EA97" s="3">
        <v>0</v>
      </c>
      <c r="EB97">
        <v>426</v>
      </c>
      <c r="EC97">
        <v>103</v>
      </c>
      <c r="ED97">
        <v>19</v>
      </c>
      <c r="EE97">
        <v>716</v>
      </c>
      <c r="EF97">
        <v>4766</v>
      </c>
      <c r="EG97">
        <v>641</v>
      </c>
    </row>
    <row r="98" spans="1:137" x14ac:dyDescent="0.2">
      <c r="A98" t="s">
        <v>327</v>
      </c>
      <c r="B98" s="1">
        <v>6</v>
      </c>
      <c r="C98">
        <v>1396</v>
      </c>
      <c r="D98">
        <v>29</v>
      </c>
      <c r="E98">
        <v>24</v>
      </c>
      <c r="F98">
        <v>19</v>
      </c>
      <c r="G98">
        <v>18</v>
      </c>
      <c r="H98">
        <v>26</v>
      </c>
      <c r="I98">
        <v>22</v>
      </c>
      <c r="J98">
        <v>24</v>
      </c>
      <c r="K98">
        <v>24</v>
      </c>
      <c r="L98">
        <v>12</v>
      </c>
      <c r="M98">
        <v>24</v>
      </c>
      <c r="N98">
        <v>31</v>
      </c>
      <c r="O98">
        <v>26</v>
      </c>
      <c r="P98">
        <v>18</v>
      </c>
      <c r="Q98">
        <v>29</v>
      </c>
      <c r="R98">
        <v>28</v>
      </c>
      <c r="S98">
        <v>36</v>
      </c>
      <c r="T98">
        <v>25</v>
      </c>
      <c r="U98">
        <v>25</v>
      </c>
      <c r="V98">
        <v>42</v>
      </c>
      <c r="W98">
        <v>20</v>
      </c>
      <c r="X98">
        <v>21</v>
      </c>
      <c r="Y98">
        <v>34</v>
      </c>
      <c r="Z98">
        <v>41</v>
      </c>
      <c r="AA98">
        <v>28</v>
      </c>
      <c r="AB98">
        <v>30</v>
      </c>
      <c r="AC98">
        <v>137</v>
      </c>
      <c r="AD98">
        <v>121</v>
      </c>
      <c r="AE98">
        <v>80</v>
      </c>
      <c r="AF98">
        <v>120</v>
      </c>
      <c r="AG98">
        <v>76</v>
      </c>
      <c r="AH98">
        <v>63</v>
      </c>
      <c r="AI98">
        <v>32</v>
      </c>
      <c r="AJ98">
        <v>19</v>
      </c>
      <c r="AK98">
        <v>33</v>
      </c>
      <c r="AL98">
        <v>27</v>
      </c>
      <c r="AM98">
        <v>21</v>
      </c>
      <c r="AN98">
        <v>8</v>
      </c>
      <c r="AO98">
        <v>2</v>
      </c>
      <c r="AP98">
        <v>1</v>
      </c>
      <c r="AQ98">
        <v>0</v>
      </c>
      <c r="AR98">
        <v>0</v>
      </c>
      <c r="AS98" s="2">
        <v>697</v>
      </c>
      <c r="AT98" s="2">
        <v>17</v>
      </c>
      <c r="AU98" s="2">
        <v>15</v>
      </c>
      <c r="AV98" s="2">
        <v>8</v>
      </c>
      <c r="AW98" s="2">
        <v>6</v>
      </c>
      <c r="AX98" s="2">
        <v>14</v>
      </c>
      <c r="AY98" s="2">
        <v>10</v>
      </c>
      <c r="AZ98" s="2">
        <v>15</v>
      </c>
      <c r="BA98" s="2">
        <v>14</v>
      </c>
      <c r="BB98" s="2">
        <v>7</v>
      </c>
      <c r="BC98" s="2">
        <v>15</v>
      </c>
      <c r="BD98" s="2">
        <v>14</v>
      </c>
      <c r="BE98" s="2">
        <v>15</v>
      </c>
      <c r="BF98" s="2">
        <v>8</v>
      </c>
      <c r="BG98" s="2">
        <v>14</v>
      </c>
      <c r="BH98" s="2">
        <v>15</v>
      </c>
      <c r="BI98" s="2">
        <v>17</v>
      </c>
      <c r="BJ98" s="2">
        <v>9</v>
      </c>
      <c r="BK98" s="2">
        <v>15</v>
      </c>
      <c r="BL98" s="2">
        <v>20</v>
      </c>
      <c r="BM98" s="2">
        <v>15</v>
      </c>
      <c r="BN98" s="2">
        <v>14</v>
      </c>
      <c r="BO98" s="2">
        <v>21</v>
      </c>
      <c r="BP98" s="2">
        <v>18</v>
      </c>
      <c r="BQ98" s="2">
        <v>19</v>
      </c>
      <c r="BR98" s="2">
        <v>12</v>
      </c>
      <c r="BS98" s="2">
        <v>74</v>
      </c>
      <c r="BT98" s="2">
        <v>55</v>
      </c>
      <c r="BU98" s="2">
        <v>33</v>
      </c>
      <c r="BV98" s="2">
        <v>53</v>
      </c>
      <c r="BW98" s="2">
        <v>37</v>
      </c>
      <c r="BX98" s="2">
        <v>29</v>
      </c>
      <c r="BY98" s="2">
        <v>16</v>
      </c>
      <c r="BZ98" s="2">
        <v>9</v>
      </c>
      <c r="CA98" s="2">
        <v>17</v>
      </c>
      <c r="CB98" s="2">
        <v>15</v>
      </c>
      <c r="CC98" s="2">
        <v>14</v>
      </c>
      <c r="CD98" s="2">
        <v>1</v>
      </c>
      <c r="CE98" s="2">
        <v>2</v>
      </c>
      <c r="CF98" s="2">
        <v>0</v>
      </c>
      <c r="CG98" s="2">
        <v>0</v>
      </c>
      <c r="CH98" s="2">
        <v>0</v>
      </c>
      <c r="CI98">
        <v>48</v>
      </c>
      <c r="CJ98">
        <v>3</v>
      </c>
      <c r="CK98">
        <v>0</v>
      </c>
      <c r="CL98" s="3">
        <v>699</v>
      </c>
      <c r="CM98" s="3">
        <v>12</v>
      </c>
      <c r="CN98" s="3">
        <v>9</v>
      </c>
      <c r="CO98" s="3">
        <v>10</v>
      </c>
      <c r="CP98" s="3">
        <v>11</v>
      </c>
      <c r="CQ98" s="3">
        <v>12</v>
      </c>
      <c r="CR98" s="3">
        <v>11</v>
      </c>
      <c r="CS98" s="3">
        <v>9</v>
      </c>
      <c r="CT98" s="3">
        <v>10</v>
      </c>
      <c r="CU98" s="3">
        <v>5</v>
      </c>
      <c r="CV98" s="3">
        <v>9</v>
      </c>
      <c r="CW98" s="3">
        <v>18</v>
      </c>
      <c r="CX98" s="3">
        <v>11</v>
      </c>
      <c r="CY98" s="3">
        <v>9</v>
      </c>
      <c r="CZ98" s="3">
        <v>16</v>
      </c>
      <c r="DA98" s="3">
        <v>14</v>
      </c>
      <c r="DB98" s="3">
        <v>20</v>
      </c>
      <c r="DC98" s="3">
        <v>16</v>
      </c>
      <c r="DD98" s="3">
        <v>10</v>
      </c>
      <c r="DE98" s="3">
        <v>22</v>
      </c>
      <c r="DF98" s="3">
        <v>5</v>
      </c>
      <c r="DG98" s="3">
        <v>7</v>
      </c>
      <c r="DH98" s="3">
        <v>14</v>
      </c>
      <c r="DI98" s="3">
        <v>23</v>
      </c>
      <c r="DJ98" s="3">
        <v>9</v>
      </c>
      <c r="DK98" s="3">
        <v>18</v>
      </c>
      <c r="DL98" s="3">
        <v>63</v>
      </c>
      <c r="DM98" s="3">
        <v>66</v>
      </c>
      <c r="DN98" s="3">
        <v>47</v>
      </c>
      <c r="DO98" s="3">
        <v>67</v>
      </c>
      <c r="DP98" s="3">
        <v>38</v>
      </c>
      <c r="DQ98" s="3">
        <v>34</v>
      </c>
      <c r="DR98" s="3">
        <v>17</v>
      </c>
      <c r="DS98" s="3">
        <v>9</v>
      </c>
      <c r="DT98" s="3">
        <v>17</v>
      </c>
      <c r="DU98" s="3">
        <v>12</v>
      </c>
      <c r="DV98" s="3">
        <v>7</v>
      </c>
      <c r="DW98" s="3">
        <v>7</v>
      </c>
      <c r="DX98" s="3">
        <v>0</v>
      </c>
      <c r="DY98" s="3">
        <v>1</v>
      </c>
      <c r="DZ98" s="3">
        <v>0</v>
      </c>
      <c r="EA98" s="3">
        <v>0</v>
      </c>
      <c r="EB98">
        <v>45</v>
      </c>
      <c r="EC98">
        <v>8</v>
      </c>
      <c r="ED98">
        <v>1</v>
      </c>
      <c r="EE98">
        <v>68</v>
      </c>
      <c r="EF98">
        <v>424</v>
      </c>
      <c r="EG98">
        <v>51</v>
      </c>
    </row>
    <row r="99" spans="1:137" x14ac:dyDescent="0.2">
      <c r="A99" t="s">
        <v>328</v>
      </c>
      <c r="B99" s="1">
        <v>3</v>
      </c>
      <c r="C99">
        <v>44220</v>
      </c>
      <c r="D99">
        <v>672</v>
      </c>
      <c r="E99">
        <v>651</v>
      </c>
      <c r="F99">
        <v>701</v>
      </c>
      <c r="G99">
        <v>703</v>
      </c>
      <c r="H99">
        <v>682</v>
      </c>
      <c r="I99">
        <v>695</v>
      </c>
      <c r="J99">
        <v>727</v>
      </c>
      <c r="K99">
        <v>722</v>
      </c>
      <c r="L99">
        <v>736</v>
      </c>
      <c r="M99">
        <v>685</v>
      </c>
      <c r="N99">
        <v>865</v>
      </c>
      <c r="O99">
        <v>843</v>
      </c>
      <c r="P99">
        <v>888</v>
      </c>
      <c r="Q99">
        <v>825</v>
      </c>
      <c r="R99">
        <v>901</v>
      </c>
      <c r="S99">
        <v>997</v>
      </c>
      <c r="T99">
        <v>913</v>
      </c>
      <c r="U99">
        <v>886</v>
      </c>
      <c r="V99">
        <v>967</v>
      </c>
      <c r="W99">
        <v>796</v>
      </c>
      <c r="X99">
        <v>931</v>
      </c>
      <c r="Y99">
        <v>962</v>
      </c>
      <c r="Z99">
        <v>1008</v>
      </c>
      <c r="AA99">
        <v>906</v>
      </c>
      <c r="AB99">
        <v>927</v>
      </c>
      <c r="AC99">
        <v>4234</v>
      </c>
      <c r="AD99">
        <v>3606</v>
      </c>
      <c r="AE99">
        <v>3210</v>
      </c>
      <c r="AF99">
        <v>3308</v>
      </c>
      <c r="AG99">
        <v>2738</v>
      </c>
      <c r="AH99">
        <v>1955</v>
      </c>
      <c r="AI99">
        <v>1489</v>
      </c>
      <c r="AJ99">
        <v>1090</v>
      </c>
      <c r="AK99">
        <v>738</v>
      </c>
      <c r="AL99">
        <v>524</v>
      </c>
      <c r="AM99">
        <v>342</v>
      </c>
      <c r="AN99">
        <v>239</v>
      </c>
      <c r="AO99">
        <v>105</v>
      </c>
      <c r="AP99">
        <v>39</v>
      </c>
      <c r="AQ99">
        <v>11</v>
      </c>
      <c r="AR99">
        <v>1</v>
      </c>
      <c r="AS99" s="2">
        <v>21156</v>
      </c>
      <c r="AT99" s="2">
        <v>347</v>
      </c>
      <c r="AU99" s="2">
        <v>334</v>
      </c>
      <c r="AV99" s="2">
        <v>366</v>
      </c>
      <c r="AW99" s="2">
        <v>350</v>
      </c>
      <c r="AX99" s="2">
        <v>331</v>
      </c>
      <c r="AY99" s="2">
        <v>367</v>
      </c>
      <c r="AZ99" s="2">
        <v>377</v>
      </c>
      <c r="BA99" s="2">
        <v>352</v>
      </c>
      <c r="BB99" s="2">
        <v>379</v>
      </c>
      <c r="BC99" s="2">
        <v>337</v>
      </c>
      <c r="BD99" s="2">
        <v>426</v>
      </c>
      <c r="BE99" s="2">
        <v>429</v>
      </c>
      <c r="BF99" s="2">
        <v>459</v>
      </c>
      <c r="BG99" s="2">
        <v>416</v>
      </c>
      <c r="BH99" s="2">
        <v>427</v>
      </c>
      <c r="BI99" s="2">
        <v>528</v>
      </c>
      <c r="BJ99" s="2">
        <v>464</v>
      </c>
      <c r="BK99" s="2">
        <v>434</v>
      </c>
      <c r="BL99" s="2">
        <v>487</v>
      </c>
      <c r="BM99" s="2">
        <v>375</v>
      </c>
      <c r="BN99" s="2">
        <v>465</v>
      </c>
      <c r="BO99" s="2">
        <v>449</v>
      </c>
      <c r="BP99" s="2">
        <v>489</v>
      </c>
      <c r="BQ99" s="2">
        <v>442</v>
      </c>
      <c r="BR99" s="2">
        <v>473</v>
      </c>
      <c r="BS99" s="2">
        <v>2076</v>
      </c>
      <c r="BT99" s="2">
        <v>1736</v>
      </c>
      <c r="BU99" s="2">
        <v>1464</v>
      </c>
      <c r="BV99" s="2">
        <v>1543</v>
      </c>
      <c r="BW99" s="2">
        <v>1273</v>
      </c>
      <c r="BX99" s="2">
        <v>915</v>
      </c>
      <c r="BY99" s="2">
        <v>622</v>
      </c>
      <c r="BZ99" s="2">
        <v>467</v>
      </c>
      <c r="CA99" s="2">
        <v>316</v>
      </c>
      <c r="CB99" s="2">
        <v>201</v>
      </c>
      <c r="CC99" s="2">
        <v>119</v>
      </c>
      <c r="CD99" s="2">
        <v>70</v>
      </c>
      <c r="CE99" s="2">
        <v>36</v>
      </c>
      <c r="CF99" s="2">
        <v>16</v>
      </c>
      <c r="CG99" s="2">
        <v>1</v>
      </c>
      <c r="CH99" s="2">
        <v>0</v>
      </c>
      <c r="CI99">
        <v>759</v>
      </c>
      <c r="CJ99">
        <v>123</v>
      </c>
      <c r="CK99">
        <v>17</v>
      </c>
      <c r="CL99" s="3">
        <v>23064</v>
      </c>
      <c r="CM99" s="3">
        <v>326</v>
      </c>
      <c r="CN99" s="3">
        <v>317</v>
      </c>
      <c r="CO99" s="3">
        <v>335</v>
      </c>
      <c r="CP99" s="3">
        <v>354</v>
      </c>
      <c r="CQ99" s="3">
        <v>351</v>
      </c>
      <c r="CR99" s="3">
        <v>328</v>
      </c>
      <c r="CS99" s="3">
        <v>351</v>
      </c>
      <c r="CT99" s="3">
        <v>370</v>
      </c>
      <c r="CU99" s="3">
        <v>357</v>
      </c>
      <c r="CV99" s="3">
        <v>348</v>
      </c>
      <c r="CW99" s="3">
        <v>439</v>
      </c>
      <c r="CX99" s="3">
        <v>414</v>
      </c>
      <c r="CY99" s="3">
        <v>429</v>
      </c>
      <c r="CZ99" s="3">
        <v>409</v>
      </c>
      <c r="DA99" s="3">
        <v>475</v>
      </c>
      <c r="DB99" s="3">
        <v>469</v>
      </c>
      <c r="DC99" s="3">
        <v>449</v>
      </c>
      <c r="DD99" s="3">
        <v>452</v>
      </c>
      <c r="DE99" s="3">
        <v>480</v>
      </c>
      <c r="DF99" s="3">
        <v>421</v>
      </c>
      <c r="DG99" s="3">
        <v>466</v>
      </c>
      <c r="DH99" s="3">
        <v>513</v>
      </c>
      <c r="DI99" s="3">
        <v>519</v>
      </c>
      <c r="DJ99" s="3">
        <v>464</v>
      </c>
      <c r="DK99" s="3">
        <v>454</v>
      </c>
      <c r="DL99" s="3">
        <v>2158</v>
      </c>
      <c r="DM99" s="3">
        <v>1870</v>
      </c>
      <c r="DN99" s="3">
        <v>1746</v>
      </c>
      <c r="DO99" s="3">
        <v>1765</v>
      </c>
      <c r="DP99" s="3">
        <v>1465</v>
      </c>
      <c r="DQ99" s="3">
        <v>1041</v>
      </c>
      <c r="DR99" s="3">
        <v>867</v>
      </c>
      <c r="DS99" s="3">
        <v>622</v>
      </c>
      <c r="DT99" s="3">
        <v>421</v>
      </c>
      <c r="DU99" s="3">
        <v>324</v>
      </c>
      <c r="DV99" s="3">
        <v>224</v>
      </c>
      <c r="DW99" s="3">
        <v>170</v>
      </c>
      <c r="DX99" s="3">
        <v>69</v>
      </c>
      <c r="DY99" s="3">
        <v>23</v>
      </c>
      <c r="DZ99" s="3">
        <v>10</v>
      </c>
      <c r="EA99" s="3">
        <v>1</v>
      </c>
      <c r="EB99">
        <v>1241</v>
      </c>
      <c r="EC99">
        <v>273</v>
      </c>
      <c r="ED99">
        <v>34</v>
      </c>
      <c r="EE99">
        <v>2166</v>
      </c>
      <c r="EF99">
        <v>13691</v>
      </c>
      <c r="EG99">
        <v>1907</v>
      </c>
    </row>
    <row r="100" spans="1:137" x14ac:dyDescent="0.2">
      <c r="A100" t="s">
        <v>329</v>
      </c>
      <c r="B100" s="1">
        <v>1</v>
      </c>
      <c r="C100">
        <v>18497</v>
      </c>
      <c r="D100">
        <v>285</v>
      </c>
      <c r="E100">
        <v>271</v>
      </c>
      <c r="F100">
        <v>299</v>
      </c>
      <c r="G100">
        <v>302</v>
      </c>
      <c r="H100">
        <v>308</v>
      </c>
      <c r="I100">
        <v>304</v>
      </c>
      <c r="J100">
        <v>296</v>
      </c>
      <c r="K100">
        <v>279</v>
      </c>
      <c r="L100">
        <v>318</v>
      </c>
      <c r="M100">
        <v>321</v>
      </c>
      <c r="N100">
        <v>362</v>
      </c>
      <c r="O100">
        <v>337</v>
      </c>
      <c r="P100">
        <v>362</v>
      </c>
      <c r="Q100">
        <v>342</v>
      </c>
      <c r="R100">
        <v>342</v>
      </c>
      <c r="S100">
        <v>400</v>
      </c>
      <c r="T100">
        <v>400</v>
      </c>
      <c r="U100">
        <v>336</v>
      </c>
      <c r="V100">
        <v>380</v>
      </c>
      <c r="W100">
        <v>317</v>
      </c>
      <c r="X100">
        <v>335</v>
      </c>
      <c r="Y100">
        <v>329</v>
      </c>
      <c r="Z100">
        <v>350</v>
      </c>
      <c r="AA100">
        <v>358</v>
      </c>
      <c r="AB100">
        <v>368</v>
      </c>
      <c r="AC100">
        <v>1549</v>
      </c>
      <c r="AD100">
        <v>1478</v>
      </c>
      <c r="AE100">
        <v>1359</v>
      </c>
      <c r="AF100">
        <v>1314</v>
      </c>
      <c r="AG100">
        <v>1093</v>
      </c>
      <c r="AH100">
        <v>825</v>
      </c>
      <c r="AI100">
        <v>614</v>
      </c>
      <c r="AJ100">
        <v>558</v>
      </c>
      <c r="AK100">
        <v>432</v>
      </c>
      <c r="AL100">
        <v>391</v>
      </c>
      <c r="AM100">
        <v>261</v>
      </c>
      <c r="AN100">
        <v>182</v>
      </c>
      <c r="AO100">
        <v>109</v>
      </c>
      <c r="AP100">
        <v>22</v>
      </c>
      <c r="AQ100">
        <v>7</v>
      </c>
      <c r="AR100">
        <v>2</v>
      </c>
      <c r="AS100" s="2">
        <v>8772</v>
      </c>
      <c r="AT100" s="2">
        <v>144</v>
      </c>
      <c r="AU100" s="2">
        <v>139</v>
      </c>
      <c r="AV100" s="2">
        <v>165</v>
      </c>
      <c r="AW100" s="2">
        <v>142</v>
      </c>
      <c r="AX100" s="2">
        <v>165</v>
      </c>
      <c r="AY100" s="2">
        <v>144</v>
      </c>
      <c r="AZ100" s="2">
        <v>169</v>
      </c>
      <c r="BA100" s="2">
        <v>134</v>
      </c>
      <c r="BB100" s="2">
        <v>158</v>
      </c>
      <c r="BC100" s="2">
        <v>181</v>
      </c>
      <c r="BD100" s="2">
        <v>185</v>
      </c>
      <c r="BE100" s="2">
        <v>186</v>
      </c>
      <c r="BF100" s="2">
        <v>180</v>
      </c>
      <c r="BG100" s="2">
        <v>177</v>
      </c>
      <c r="BH100" s="2">
        <v>187</v>
      </c>
      <c r="BI100" s="2">
        <v>166</v>
      </c>
      <c r="BJ100" s="2">
        <v>205</v>
      </c>
      <c r="BK100" s="2">
        <v>176</v>
      </c>
      <c r="BL100" s="2">
        <v>182</v>
      </c>
      <c r="BM100" s="2">
        <v>145</v>
      </c>
      <c r="BN100" s="2">
        <v>181</v>
      </c>
      <c r="BO100" s="2">
        <v>157</v>
      </c>
      <c r="BP100" s="2">
        <v>159</v>
      </c>
      <c r="BQ100" s="2">
        <v>178</v>
      </c>
      <c r="BR100" s="2">
        <v>187</v>
      </c>
      <c r="BS100" s="2">
        <v>719</v>
      </c>
      <c r="BT100" s="2">
        <v>666</v>
      </c>
      <c r="BU100" s="2">
        <v>661</v>
      </c>
      <c r="BV100" s="2">
        <v>627</v>
      </c>
      <c r="BW100" s="2">
        <v>552</v>
      </c>
      <c r="BX100" s="2">
        <v>373</v>
      </c>
      <c r="BY100" s="2">
        <v>264</v>
      </c>
      <c r="BZ100" s="2">
        <v>224</v>
      </c>
      <c r="CA100" s="2">
        <v>160</v>
      </c>
      <c r="CB100" s="2">
        <v>155</v>
      </c>
      <c r="CC100" s="2">
        <v>98</v>
      </c>
      <c r="CD100" s="2">
        <v>48</v>
      </c>
      <c r="CE100" s="2">
        <v>25</v>
      </c>
      <c r="CF100" s="2">
        <v>4</v>
      </c>
      <c r="CG100" s="2">
        <v>2</v>
      </c>
      <c r="CH100" s="2">
        <v>1</v>
      </c>
      <c r="CI100">
        <v>493</v>
      </c>
      <c r="CJ100">
        <v>80</v>
      </c>
      <c r="CK100">
        <v>7</v>
      </c>
      <c r="CL100" s="3">
        <v>9725</v>
      </c>
      <c r="CM100" s="3">
        <v>142</v>
      </c>
      <c r="CN100" s="3">
        <v>131</v>
      </c>
      <c r="CO100" s="3">
        <v>133</v>
      </c>
      <c r="CP100" s="3">
        <v>160</v>
      </c>
      <c r="CQ100" s="3">
        <v>143</v>
      </c>
      <c r="CR100" s="3">
        <v>160</v>
      </c>
      <c r="CS100" s="3">
        <v>127</v>
      </c>
      <c r="CT100" s="3">
        <v>145</v>
      </c>
      <c r="CU100" s="3">
        <v>160</v>
      </c>
      <c r="CV100" s="3">
        <v>139</v>
      </c>
      <c r="CW100" s="3">
        <v>177</v>
      </c>
      <c r="CX100" s="3">
        <v>151</v>
      </c>
      <c r="CY100" s="3">
        <v>182</v>
      </c>
      <c r="CZ100" s="3">
        <v>165</v>
      </c>
      <c r="DA100" s="3">
        <v>155</v>
      </c>
      <c r="DB100" s="3">
        <v>233</v>
      </c>
      <c r="DC100" s="3">
        <v>195</v>
      </c>
      <c r="DD100" s="3">
        <v>160</v>
      </c>
      <c r="DE100" s="3">
        <v>198</v>
      </c>
      <c r="DF100" s="3">
        <v>173</v>
      </c>
      <c r="DG100" s="3">
        <v>154</v>
      </c>
      <c r="DH100" s="3">
        <v>172</v>
      </c>
      <c r="DI100" s="3">
        <v>190</v>
      </c>
      <c r="DJ100" s="3">
        <v>180</v>
      </c>
      <c r="DK100" s="3">
        <v>181</v>
      </c>
      <c r="DL100" s="3">
        <v>830</v>
      </c>
      <c r="DM100" s="3">
        <v>812</v>
      </c>
      <c r="DN100" s="3">
        <v>698</v>
      </c>
      <c r="DO100" s="3">
        <v>687</v>
      </c>
      <c r="DP100" s="3">
        <v>541</v>
      </c>
      <c r="DQ100" s="3">
        <v>453</v>
      </c>
      <c r="DR100" s="3">
        <v>350</v>
      </c>
      <c r="DS100" s="3">
        <v>334</v>
      </c>
      <c r="DT100" s="3">
        <v>272</v>
      </c>
      <c r="DU100" s="3">
        <v>236</v>
      </c>
      <c r="DV100" s="3">
        <v>163</v>
      </c>
      <c r="DW100" s="3">
        <v>134</v>
      </c>
      <c r="DX100" s="3">
        <v>84</v>
      </c>
      <c r="DY100" s="3">
        <v>18</v>
      </c>
      <c r="DZ100" s="3">
        <v>5</v>
      </c>
      <c r="EA100" s="3">
        <v>1</v>
      </c>
      <c r="EB100">
        <v>914</v>
      </c>
      <c r="EC100">
        <v>242</v>
      </c>
      <c r="ED100">
        <v>24</v>
      </c>
      <c r="EE100">
        <v>830</v>
      </c>
      <c r="EF100">
        <v>5404</v>
      </c>
      <c r="EG100">
        <v>802</v>
      </c>
    </row>
    <row r="101" spans="1:137" x14ac:dyDescent="0.2">
      <c r="A101" t="s">
        <v>330</v>
      </c>
      <c r="B101" s="1">
        <v>5</v>
      </c>
      <c r="C101">
        <v>41049</v>
      </c>
      <c r="D101">
        <v>706</v>
      </c>
      <c r="E101">
        <v>676</v>
      </c>
      <c r="F101">
        <v>713</v>
      </c>
      <c r="G101">
        <v>664</v>
      </c>
      <c r="H101">
        <v>685</v>
      </c>
      <c r="I101">
        <v>728</v>
      </c>
      <c r="J101">
        <v>721</v>
      </c>
      <c r="K101">
        <v>721</v>
      </c>
      <c r="L101">
        <v>760</v>
      </c>
      <c r="M101">
        <v>791</v>
      </c>
      <c r="N101">
        <v>890</v>
      </c>
      <c r="O101">
        <v>859</v>
      </c>
      <c r="P101">
        <v>868</v>
      </c>
      <c r="Q101">
        <v>830</v>
      </c>
      <c r="R101">
        <v>922</v>
      </c>
      <c r="S101">
        <v>993</v>
      </c>
      <c r="T101">
        <v>939</v>
      </c>
      <c r="U101">
        <v>902</v>
      </c>
      <c r="V101">
        <v>897</v>
      </c>
      <c r="W101">
        <v>776</v>
      </c>
      <c r="X101">
        <v>796</v>
      </c>
      <c r="Y101">
        <v>816</v>
      </c>
      <c r="Z101">
        <v>926</v>
      </c>
      <c r="AA101">
        <v>851</v>
      </c>
      <c r="AB101">
        <v>824</v>
      </c>
      <c r="AC101">
        <v>3865</v>
      </c>
      <c r="AD101">
        <v>3353</v>
      </c>
      <c r="AE101">
        <v>3018</v>
      </c>
      <c r="AF101">
        <v>3053</v>
      </c>
      <c r="AG101">
        <v>2365</v>
      </c>
      <c r="AH101">
        <v>1546</v>
      </c>
      <c r="AI101">
        <v>1170</v>
      </c>
      <c r="AJ101">
        <v>866</v>
      </c>
      <c r="AK101">
        <v>567</v>
      </c>
      <c r="AL101">
        <v>439</v>
      </c>
      <c r="AM101">
        <v>262</v>
      </c>
      <c r="AN101">
        <v>158</v>
      </c>
      <c r="AO101">
        <v>82</v>
      </c>
      <c r="AP101">
        <v>37</v>
      </c>
      <c r="AQ101">
        <v>7</v>
      </c>
      <c r="AR101">
        <v>5</v>
      </c>
      <c r="AS101" s="2">
        <v>20060</v>
      </c>
      <c r="AT101" s="2">
        <v>357</v>
      </c>
      <c r="AU101" s="2">
        <v>347</v>
      </c>
      <c r="AV101" s="2">
        <v>333</v>
      </c>
      <c r="AW101" s="2">
        <v>343</v>
      </c>
      <c r="AX101" s="2">
        <v>341</v>
      </c>
      <c r="AY101" s="2">
        <v>368</v>
      </c>
      <c r="AZ101" s="2">
        <v>356</v>
      </c>
      <c r="BA101" s="2">
        <v>373</v>
      </c>
      <c r="BB101" s="2">
        <v>408</v>
      </c>
      <c r="BC101" s="2">
        <v>405</v>
      </c>
      <c r="BD101" s="2">
        <v>461</v>
      </c>
      <c r="BE101" s="2">
        <v>435</v>
      </c>
      <c r="BF101" s="2">
        <v>428</v>
      </c>
      <c r="BG101" s="2">
        <v>419</v>
      </c>
      <c r="BH101" s="2">
        <v>477</v>
      </c>
      <c r="BI101" s="2">
        <v>491</v>
      </c>
      <c r="BJ101" s="2">
        <v>456</v>
      </c>
      <c r="BK101" s="2">
        <v>462</v>
      </c>
      <c r="BL101" s="2">
        <v>430</v>
      </c>
      <c r="BM101" s="2">
        <v>391</v>
      </c>
      <c r="BN101" s="2">
        <v>388</v>
      </c>
      <c r="BO101" s="2">
        <v>386</v>
      </c>
      <c r="BP101" s="2">
        <v>465</v>
      </c>
      <c r="BQ101" s="2">
        <v>447</v>
      </c>
      <c r="BR101" s="2">
        <v>429</v>
      </c>
      <c r="BS101" s="2">
        <v>1838</v>
      </c>
      <c r="BT101" s="2">
        <v>1571</v>
      </c>
      <c r="BU101" s="2">
        <v>1436</v>
      </c>
      <c r="BV101" s="2">
        <v>1459</v>
      </c>
      <c r="BW101" s="2">
        <v>1124</v>
      </c>
      <c r="BX101" s="2">
        <v>754</v>
      </c>
      <c r="BY101" s="2">
        <v>579</v>
      </c>
      <c r="BZ101" s="2">
        <v>417</v>
      </c>
      <c r="CA101" s="2">
        <v>254</v>
      </c>
      <c r="CB101" s="2">
        <v>197</v>
      </c>
      <c r="CC101" s="2">
        <v>118</v>
      </c>
      <c r="CD101" s="2">
        <v>56</v>
      </c>
      <c r="CE101" s="2">
        <v>47</v>
      </c>
      <c r="CF101" s="2">
        <v>12</v>
      </c>
      <c r="CG101" s="2">
        <v>2</v>
      </c>
      <c r="CH101" s="2">
        <v>0</v>
      </c>
      <c r="CI101">
        <v>686</v>
      </c>
      <c r="CJ101">
        <v>118</v>
      </c>
      <c r="CK101">
        <v>15</v>
      </c>
      <c r="CL101" s="3">
        <v>20989</v>
      </c>
      <c r="CM101" s="3">
        <v>349</v>
      </c>
      <c r="CN101" s="3">
        <v>330</v>
      </c>
      <c r="CO101" s="3">
        <v>380</v>
      </c>
      <c r="CP101" s="3">
        <v>321</v>
      </c>
      <c r="CQ101" s="3">
        <v>343</v>
      </c>
      <c r="CR101" s="3">
        <v>360</v>
      </c>
      <c r="CS101" s="3">
        <v>365</v>
      </c>
      <c r="CT101" s="3">
        <v>349</v>
      </c>
      <c r="CU101" s="3">
        <v>352</v>
      </c>
      <c r="CV101" s="3">
        <v>386</v>
      </c>
      <c r="CW101" s="3">
        <v>429</v>
      </c>
      <c r="CX101" s="3">
        <v>424</v>
      </c>
      <c r="CY101" s="3">
        <v>440</v>
      </c>
      <c r="CZ101" s="3">
        <v>411</v>
      </c>
      <c r="DA101" s="3">
        <v>445</v>
      </c>
      <c r="DB101" s="3">
        <v>502</v>
      </c>
      <c r="DC101" s="3">
        <v>483</v>
      </c>
      <c r="DD101" s="3">
        <v>440</v>
      </c>
      <c r="DE101" s="3">
        <v>467</v>
      </c>
      <c r="DF101" s="3">
        <v>385</v>
      </c>
      <c r="DG101" s="3">
        <v>408</v>
      </c>
      <c r="DH101" s="3">
        <v>430</v>
      </c>
      <c r="DI101" s="3">
        <v>461</v>
      </c>
      <c r="DJ101" s="3">
        <v>404</v>
      </c>
      <c r="DK101" s="3">
        <v>395</v>
      </c>
      <c r="DL101" s="3">
        <v>2027</v>
      </c>
      <c r="DM101" s="3">
        <v>1782</v>
      </c>
      <c r="DN101" s="3">
        <v>1582</v>
      </c>
      <c r="DO101" s="3">
        <v>1594</v>
      </c>
      <c r="DP101" s="3">
        <v>1242</v>
      </c>
      <c r="DQ101" s="3">
        <v>792</v>
      </c>
      <c r="DR101" s="3">
        <v>591</v>
      </c>
      <c r="DS101" s="3">
        <v>449</v>
      </c>
      <c r="DT101" s="3">
        <v>313</v>
      </c>
      <c r="DU101" s="3">
        <v>242</v>
      </c>
      <c r="DV101" s="3">
        <v>145</v>
      </c>
      <c r="DW101" s="3">
        <v>102</v>
      </c>
      <c r="DX101" s="3">
        <v>35</v>
      </c>
      <c r="DY101" s="3">
        <v>25</v>
      </c>
      <c r="DZ101" s="3">
        <v>5</v>
      </c>
      <c r="EA101" s="3">
        <v>5</v>
      </c>
      <c r="EB101">
        <v>873</v>
      </c>
      <c r="EC101">
        <v>173</v>
      </c>
      <c r="ED101">
        <v>35</v>
      </c>
      <c r="EE101">
        <v>2149</v>
      </c>
      <c r="EF101">
        <v>12601</v>
      </c>
      <c r="EG101">
        <v>1383</v>
      </c>
    </row>
    <row r="102" spans="1:137" x14ac:dyDescent="0.2">
      <c r="A102" t="s">
        <v>331</v>
      </c>
      <c r="B102" s="1">
        <v>2</v>
      </c>
      <c r="C102">
        <v>3257</v>
      </c>
      <c r="D102">
        <v>30</v>
      </c>
      <c r="E102">
        <v>26</v>
      </c>
      <c r="F102">
        <v>32</v>
      </c>
      <c r="G102">
        <v>30</v>
      </c>
      <c r="H102">
        <v>14</v>
      </c>
      <c r="I102">
        <v>33</v>
      </c>
      <c r="J102">
        <v>27</v>
      </c>
      <c r="K102">
        <v>33</v>
      </c>
      <c r="L102">
        <v>32</v>
      </c>
      <c r="M102">
        <v>32</v>
      </c>
      <c r="N102">
        <v>33</v>
      </c>
      <c r="O102">
        <v>32</v>
      </c>
      <c r="P102">
        <v>43</v>
      </c>
      <c r="Q102">
        <v>23</v>
      </c>
      <c r="R102">
        <v>36</v>
      </c>
      <c r="S102">
        <v>37</v>
      </c>
      <c r="T102">
        <v>42</v>
      </c>
      <c r="U102">
        <v>46</v>
      </c>
      <c r="V102">
        <v>40</v>
      </c>
      <c r="W102">
        <v>34</v>
      </c>
      <c r="X102">
        <v>46</v>
      </c>
      <c r="Y102">
        <v>50</v>
      </c>
      <c r="Z102">
        <v>59</v>
      </c>
      <c r="AA102">
        <v>56</v>
      </c>
      <c r="AB102">
        <v>56</v>
      </c>
      <c r="AC102">
        <v>326</v>
      </c>
      <c r="AD102">
        <v>306</v>
      </c>
      <c r="AE102">
        <v>263</v>
      </c>
      <c r="AF102">
        <v>217</v>
      </c>
      <c r="AG102">
        <v>243</v>
      </c>
      <c r="AH102">
        <v>247</v>
      </c>
      <c r="AI102">
        <v>179</v>
      </c>
      <c r="AJ102">
        <v>178</v>
      </c>
      <c r="AK102">
        <v>128</v>
      </c>
      <c r="AL102">
        <v>96</v>
      </c>
      <c r="AM102">
        <v>58</v>
      </c>
      <c r="AN102">
        <v>45</v>
      </c>
      <c r="AO102">
        <v>34</v>
      </c>
      <c r="AP102">
        <v>7</v>
      </c>
      <c r="AQ102">
        <v>2</v>
      </c>
      <c r="AR102">
        <v>3</v>
      </c>
      <c r="AS102" s="2">
        <v>1495</v>
      </c>
      <c r="AT102" s="2">
        <v>17</v>
      </c>
      <c r="AU102" s="2">
        <v>14</v>
      </c>
      <c r="AV102" s="2">
        <v>20</v>
      </c>
      <c r="AW102" s="2">
        <v>16</v>
      </c>
      <c r="AX102" s="2">
        <v>7</v>
      </c>
      <c r="AY102" s="2">
        <v>18</v>
      </c>
      <c r="AZ102" s="2">
        <v>14</v>
      </c>
      <c r="BA102" s="2">
        <v>19</v>
      </c>
      <c r="BB102" s="2">
        <v>14</v>
      </c>
      <c r="BC102" s="2">
        <v>11</v>
      </c>
      <c r="BD102" s="2">
        <v>21</v>
      </c>
      <c r="BE102" s="2">
        <v>19</v>
      </c>
      <c r="BF102" s="2">
        <v>31</v>
      </c>
      <c r="BG102" s="2">
        <v>16</v>
      </c>
      <c r="BH102" s="2">
        <v>19</v>
      </c>
      <c r="BI102" s="2">
        <v>23</v>
      </c>
      <c r="BJ102" s="2">
        <v>27</v>
      </c>
      <c r="BK102" s="2">
        <v>23</v>
      </c>
      <c r="BL102" s="2">
        <v>16</v>
      </c>
      <c r="BM102" s="2">
        <v>20</v>
      </c>
      <c r="BN102" s="2">
        <v>22</v>
      </c>
      <c r="BO102" s="2">
        <v>27</v>
      </c>
      <c r="BP102" s="2">
        <v>27</v>
      </c>
      <c r="BQ102" s="2">
        <v>23</v>
      </c>
      <c r="BR102" s="2">
        <v>26</v>
      </c>
      <c r="BS102" s="2">
        <v>132</v>
      </c>
      <c r="BT102" s="2">
        <v>141</v>
      </c>
      <c r="BU102" s="2">
        <v>134</v>
      </c>
      <c r="BV102" s="2">
        <v>107</v>
      </c>
      <c r="BW102" s="2">
        <v>108</v>
      </c>
      <c r="BX102" s="2">
        <v>108</v>
      </c>
      <c r="BY102" s="2">
        <v>74</v>
      </c>
      <c r="BZ102" s="2">
        <v>76</v>
      </c>
      <c r="CA102" s="2">
        <v>49</v>
      </c>
      <c r="CB102" s="2">
        <v>33</v>
      </c>
      <c r="CC102" s="2">
        <v>22</v>
      </c>
      <c r="CD102" s="2">
        <v>12</v>
      </c>
      <c r="CE102" s="2">
        <v>7</v>
      </c>
      <c r="CF102" s="2">
        <v>2</v>
      </c>
      <c r="CG102" s="2">
        <v>1</v>
      </c>
      <c r="CH102" s="2">
        <v>1</v>
      </c>
      <c r="CI102">
        <v>128</v>
      </c>
      <c r="CJ102">
        <v>24</v>
      </c>
      <c r="CK102">
        <v>4</v>
      </c>
      <c r="CL102" s="3">
        <v>1762</v>
      </c>
      <c r="CM102" s="3">
        <v>14</v>
      </c>
      <c r="CN102" s="3">
        <v>12</v>
      </c>
      <c r="CO102" s="3">
        <v>12</v>
      </c>
      <c r="CP102" s="3">
        <v>15</v>
      </c>
      <c r="CQ102" s="3">
        <v>6</v>
      </c>
      <c r="CR102" s="3">
        <v>16</v>
      </c>
      <c r="CS102" s="3">
        <v>14</v>
      </c>
      <c r="CT102" s="3">
        <v>15</v>
      </c>
      <c r="CU102" s="3">
        <v>19</v>
      </c>
      <c r="CV102" s="3">
        <v>21</v>
      </c>
      <c r="CW102" s="3">
        <v>12</v>
      </c>
      <c r="CX102" s="3">
        <v>14</v>
      </c>
      <c r="CY102" s="3">
        <v>11</v>
      </c>
      <c r="CZ102" s="3">
        <v>7</v>
      </c>
      <c r="DA102" s="3">
        <v>18</v>
      </c>
      <c r="DB102" s="3">
        <v>15</v>
      </c>
      <c r="DC102" s="3">
        <v>15</v>
      </c>
      <c r="DD102" s="3">
        <v>23</v>
      </c>
      <c r="DE102" s="3">
        <v>24</v>
      </c>
      <c r="DF102" s="3">
        <v>15</v>
      </c>
      <c r="DG102" s="3">
        <v>24</v>
      </c>
      <c r="DH102" s="3">
        <v>23</v>
      </c>
      <c r="DI102" s="3">
        <v>32</v>
      </c>
      <c r="DJ102" s="3">
        <v>33</v>
      </c>
      <c r="DK102" s="3">
        <v>30</v>
      </c>
      <c r="DL102" s="3">
        <v>194</v>
      </c>
      <c r="DM102" s="3">
        <v>164</v>
      </c>
      <c r="DN102" s="3">
        <v>129</v>
      </c>
      <c r="DO102" s="3">
        <v>110</v>
      </c>
      <c r="DP102" s="3">
        <v>135</v>
      </c>
      <c r="DQ102" s="3">
        <v>138</v>
      </c>
      <c r="DR102" s="3">
        <v>105</v>
      </c>
      <c r="DS102" s="3">
        <v>102</v>
      </c>
      <c r="DT102" s="3">
        <v>79</v>
      </c>
      <c r="DU102" s="3">
        <v>62</v>
      </c>
      <c r="DV102" s="3">
        <v>36</v>
      </c>
      <c r="DW102" s="3">
        <v>32</v>
      </c>
      <c r="DX102" s="3">
        <v>27</v>
      </c>
      <c r="DY102" s="3">
        <v>5</v>
      </c>
      <c r="DZ102" s="3">
        <v>1</v>
      </c>
      <c r="EA102" s="3">
        <v>2</v>
      </c>
      <c r="EB102">
        <v>246</v>
      </c>
      <c r="EC102">
        <v>68</v>
      </c>
      <c r="ED102">
        <v>8</v>
      </c>
      <c r="EE102">
        <v>62</v>
      </c>
      <c r="EF102">
        <v>966</v>
      </c>
      <c r="EG102">
        <v>244</v>
      </c>
    </row>
    <row r="103" spans="1:137" x14ac:dyDescent="0.2">
      <c r="A103" t="s">
        <v>332</v>
      </c>
      <c r="B103" s="1">
        <v>2</v>
      </c>
      <c r="C103">
        <v>6900</v>
      </c>
      <c r="D103">
        <v>117</v>
      </c>
      <c r="E103">
        <v>127</v>
      </c>
      <c r="F103">
        <v>135</v>
      </c>
      <c r="G103">
        <v>122</v>
      </c>
      <c r="H103">
        <v>130</v>
      </c>
      <c r="I103">
        <v>129</v>
      </c>
      <c r="J103">
        <v>121</v>
      </c>
      <c r="K103">
        <v>121</v>
      </c>
      <c r="L103">
        <v>142</v>
      </c>
      <c r="M103">
        <v>140</v>
      </c>
      <c r="N103">
        <v>132</v>
      </c>
      <c r="O103">
        <v>151</v>
      </c>
      <c r="P103">
        <v>135</v>
      </c>
      <c r="Q103">
        <v>164</v>
      </c>
      <c r="R103">
        <v>155</v>
      </c>
      <c r="S103">
        <v>148</v>
      </c>
      <c r="T103">
        <v>133</v>
      </c>
      <c r="U103">
        <v>131</v>
      </c>
      <c r="V103">
        <v>133</v>
      </c>
      <c r="W103">
        <v>121</v>
      </c>
      <c r="X103">
        <v>119</v>
      </c>
      <c r="Y103">
        <v>134</v>
      </c>
      <c r="Z103">
        <v>132</v>
      </c>
      <c r="AA103">
        <v>139</v>
      </c>
      <c r="AB103">
        <v>142</v>
      </c>
      <c r="AC103">
        <v>650</v>
      </c>
      <c r="AD103">
        <v>620</v>
      </c>
      <c r="AE103">
        <v>543</v>
      </c>
      <c r="AF103">
        <v>423</v>
      </c>
      <c r="AG103">
        <v>387</v>
      </c>
      <c r="AH103">
        <v>269</v>
      </c>
      <c r="AI103">
        <v>219</v>
      </c>
      <c r="AJ103">
        <v>161</v>
      </c>
      <c r="AK103">
        <v>95</v>
      </c>
      <c r="AL103">
        <v>71</v>
      </c>
      <c r="AM103">
        <v>59</v>
      </c>
      <c r="AN103">
        <v>27</v>
      </c>
      <c r="AO103">
        <v>12</v>
      </c>
      <c r="AP103">
        <v>8</v>
      </c>
      <c r="AQ103">
        <v>1</v>
      </c>
      <c r="AR103">
        <v>1</v>
      </c>
      <c r="AS103" s="2">
        <v>3355</v>
      </c>
      <c r="AT103" s="2">
        <v>63</v>
      </c>
      <c r="AU103" s="2">
        <v>60</v>
      </c>
      <c r="AV103" s="2">
        <v>76</v>
      </c>
      <c r="AW103" s="2">
        <v>58</v>
      </c>
      <c r="AX103" s="2">
        <v>71</v>
      </c>
      <c r="AY103" s="2">
        <v>68</v>
      </c>
      <c r="AZ103" s="2">
        <v>57</v>
      </c>
      <c r="BA103" s="2">
        <v>60</v>
      </c>
      <c r="BB103" s="2">
        <v>69</v>
      </c>
      <c r="BC103" s="2">
        <v>60</v>
      </c>
      <c r="BD103" s="2">
        <v>75</v>
      </c>
      <c r="BE103" s="2">
        <v>68</v>
      </c>
      <c r="BF103" s="2">
        <v>67</v>
      </c>
      <c r="BG103" s="2">
        <v>79</v>
      </c>
      <c r="BH103" s="2">
        <v>73</v>
      </c>
      <c r="BI103" s="2">
        <v>76</v>
      </c>
      <c r="BJ103" s="2">
        <v>62</v>
      </c>
      <c r="BK103" s="2">
        <v>60</v>
      </c>
      <c r="BL103" s="2">
        <v>69</v>
      </c>
      <c r="BM103" s="2">
        <v>68</v>
      </c>
      <c r="BN103" s="2">
        <v>65</v>
      </c>
      <c r="BO103" s="2">
        <v>61</v>
      </c>
      <c r="BP103" s="2">
        <v>66</v>
      </c>
      <c r="BQ103" s="2">
        <v>59</v>
      </c>
      <c r="BR103" s="2">
        <v>77</v>
      </c>
      <c r="BS103" s="2">
        <v>291</v>
      </c>
      <c r="BT103" s="2">
        <v>292</v>
      </c>
      <c r="BU103" s="2">
        <v>289</v>
      </c>
      <c r="BV103" s="2">
        <v>205</v>
      </c>
      <c r="BW103" s="2">
        <v>182</v>
      </c>
      <c r="BX103" s="2">
        <v>127</v>
      </c>
      <c r="BY103" s="2">
        <v>108</v>
      </c>
      <c r="BZ103" s="2">
        <v>65</v>
      </c>
      <c r="CA103" s="2">
        <v>45</v>
      </c>
      <c r="CB103" s="2">
        <v>40</v>
      </c>
      <c r="CC103" s="2">
        <v>29</v>
      </c>
      <c r="CD103" s="2">
        <v>11</v>
      </c>
      <c r="CE103" s="2">
        <v>1</v>
      </c>
      <c r="CF103" s="2">
        <v>0</v>
      </c>
      <c r="CG103" s="2">
        <v>1</v>
      </c>
      <c r="CH103" s="2">
        <v>1</v>
      </c>
      <c r="CI103">
        <v>128</v>
      </c>
      <c r="CJ103">
        <v>15</v>
      </c>
      <c r="CK103">
        <v>2</v>
      </c>
      <c r="CL103" s="3">
        <v>3545</v>
      </c>
      <c r="CM103" s="3">
        <v>53</v>
      </c>
      <c r="CN103" s="3">
        <v>67</v>
      </c>
      <c r="CO103" s="3">
        <v>59</v>
      </c>
      <c r="CP103" s="3">
        <v>63</v>
      </c>
      <c r="CQ103" s="3">
        <v>59</v>
      </c>
      <c r="CR103" s="3">
        <v>61</v>
      </c>
      <c r="CS103" s="3">
        <v>63</v>
      </c>
      <c r="CT103" s="3">
        <v>60</v>
      </c>
      <c r="CU103" s="3">
        <v>73</v>
      </c>
      <c r="CV103" s="3">
        <v>80</v>
      </c>
      <c r="CW103" s="3">
        <v>57</v>
      </c>
      <c r="CX103" s="3">
        <v>83</v>
      </c>
      <c r="CY103" s="3">
        <v>69</v>
      </c>
      <c r="CZ103" s="3">
        <v>85</v>
      </c>
      <c r="DA103" s="3">
        <v>82</v>
      </c>
      <c r="DB103" s="3">
        <v>72</v>
      </c>
      <c r="DC103" s="3">
        <v>71</v>
      </c>
      <c r="DD103" s="3">
        <v>71</v>
      </c>
      <c r="DE103" s="3">
        <v>65</v>
      </c>
      <c r="DF103" s="3">
        <v>53</v>
      </c>
      <c r="DG103" s="3">
        <v>54</v>
      </c>
      <c r="DH103" s="3">
        <v>73</v>
      </c>
      <c r="DI103" s="3">
        <v>67</v>
      </c>
      <c r="DJ103" s="3">
        <v>80</v>
      </c>
      <c r="DK103" s="3">
        <v>65</v>
      </c>
      <c r="DL103" s="3">
        <v>359</v>
      </c>
      <c r="DM103" s="3">
        <v>328</v>
      </c>
      <c r="DN103" s="3">
        <v>254</v>
      </c>
      <c r="DO103" s="3">
        <v>218</v>
      </c>
      <c r="DP103" s="3">
        <v>205</v>
      </c>
      <c r="DQ103" s="3">
        <v>142</v>
      </c>
      <c r="DR103" s="3">
        <v>110</v>
      </c>
      <c r="DS103" s="3">
        <v>97</v>
      </c>
      <c r="DT103" s="3">
        <v>50</v>
      </c>
      <c r="DU103" s="3">
        <v>31</v>
      </c>
      <c r="DV103" s="3">
        <v>30</v>
      </c>
      <c r="DW103" s="3">
        <v>16</v>
      </c>
      <c r="DX103" s="3">
        <v>11</v>
      </c>
      <c r="DY103" s="3">
        <v>8</v>
      </c>
      <c r="DZ103" s="3">
        <v>0</v>
      </c>
      <c r="EA103" s="3">
        <v>0</v>
      </c>
      <c r="EB103">
        <v>147</v>
      </c>
      <c r="EC103">
        <v>35</v>
      </c>
      <c r="ED103">
        <v>8</v>
      </c>
      <c r="EE103">
        <v>377</v>
      </c>
      <c r="EF103">
        <v>2033</v>
      </c>
      <c r="EG103">
        <v>252</v>
      </c>
    </row>
    <row r="104" spans="1:137" x14ac:dyDescent="0.2">
      <c r="A104" t="s">
        <v>333</v>
      </c>
      <c r="B104" s="1">
        <v>2</v>
      </c>
      <c r="C104">
        <v>12443</v>
      </c>
      <c r="D104">
        <v>228</v>
      </c>
      <c r="E104">
        <v>225</v>
      </c>
      <c r="F104">
        <v>250</v>
      </c>
      <c r="G104">
        <v>226</v>
      </c>
      <c r="H104">
        <v>235</v>
      </c>
      <c r="I104">
        <v>260</v>
      </c>
      <c r="J104">
        <v>230</v>
      </c>
      <c r="K104">
        <v>232</v>
      </c>
      <c r="L104">
        <v>249</v>
      </c>
      <c r="M104">
        <v>240</v>
      </c>
      <c r="N104">
        <v>264</v>
      </c>
      <c r="O104">
        <v>285</v>
      </c>
      <c r="P104">
        <v>278</v>
      </c>
      <c r="Q104">
        <v>249</v>
      </c>
      <c r="R104">
        <v>264</v>
      </c>
      <c r="S104">
        <v>256</v>
      </c>
      <c r="T104">
        <v>266</v>
      </c>
      <c r="U104">
        <v>222</v>
      </c>
      <c r="V104">
        <v>266</v>
      </c>
      <c r="W104">
        <v>223</v>
      </c>
      <c r="X104">
        <v>225</v>
      </c>
      <c r="Y104">
        <v>267</v>
      </c>
      <c r="Z104">
        <v>295</v>
      </c>
      <c r="AA104">
        <v>274</v>
      </c>
      <c r="AB104">
        <v>249</v>
      </c>
      <c r="AC104">
        <v>1198</v>
      </c>
      <c r="AD104">
        <v>1142</v>
      </c>
      <c r="AE104">
        <v>962</v>
      </c>
      <c r="AF104">
        <v>865</v>
      </c>
      <c r="AG104">
        <v>674</v>
      </c>
      <c r="AH104">
        <v>470</v>
      </c>
      <c r="AI104">
        <v>307</v>
      </c>
      <c r="AJ104">
        <v>206</v>
      </c>
      <c r="AK104">
        <v>155</v>
      </c>
      <c r="AL104">
        <v>86</v>
      </c>
      <c r="AM104">
        <v>66</v>
      </c>
      <c r="AN104">
        <v>28</v>
      </c>
      <c r="AO104">
        <v>20</v>
      </c>
      <c r="AP104">
        <v>6</v>
      </c>
      <c r="AQ104">
        <v>0</v>
      </c>
      <c r="AR104">
        <v>1</v>
      </c>
      <c r="AS104" s="2">
        <v>6118</v>
      </c>
      <c r="AT104" s="2">
        <v>107</v>
      </c>
      <c r="AU104" s="2">
        <v>118</v>
      </c>
      <c r="AV104" s="2">
        <v>114</v>
      </c>
      <c r="AW104" s="2">
        <v>116</v>
      </c>
      <c r="AX104" s="2">
        <v>131</v>
      </c>
      <c r="AY104" s="2">
        <v>117</v>
      </c>
      <c r="AZ104" s="2">
        <v>124</v>
      </c>
      <c r="BA104" s="2">
        <v>124</v>
      </c>
      <c r="BB104" s="2">
        <v>142</v>
      </c>
      <c r="BC104" s="2">
        <v>108</v>
      </c>
      <c r="BD104" s="2">
        <v>149</v>
      </c>
      <c r="BE104" s="2">
        <v>152</v>
      </c>
      <c r="BF104" s="2">
        <v>140</v>
      </c>
      <c r="BG104" s="2">
        <v>121</v>
      </c>
      <c r="BH104" s="2">
        <v>144</v>
      </c>
      <c r="BI104" s="2">
        <v>122</v>
      </c>
      <c r="BJ104" s="2">
        <v>135</v>
      </c>
      <c r="BK104" s="2">
        <v>124</v>
      </c>
      <c r="BL104" s="2">
        <v>131</v>
      </c>
      <c r="BM104" s="2">
        <v>100</v>
      </c>
      <c r="BN104" s="2">
        <v>120</v>
      </c>
      <c r="BO104" s="2">
        <v>121</v>
      </c>
      <c r="BP104" s="2">
        <v>153</v>
      </c>
      <c r="BQ104" s="2">
        <v>125</v>
      </c>
      <c r="BR104" s="2">
        <v>133</v>
      </c>
      <c r="BS104" s="2">
        <v>582</v>
      </c>
      <c r="BT104" s="2">
        <v>515</v>
      </c>
      <c r="BU104" s="2">
        <v>464</v>
      </c>
      <c r="BV104" s="2">
        <v>427</v>
      </c>
      <c r="BW104" s="2">
        <v>321</v>
      </c>
      <c r="BX104" s="2">
        <v>231</v>
      </c>
      <c r="BY104" s="2">
        <v>149</v>
      </c>
      <c r="BZ104" s="2">
        <v>99</v>
      </c>
      <c r="CA104" s="2">
        <v>72</v>
      </c>
      <c r="CB104" s="2">
        <v>39</v>
      </c>
      <c r="CC104" s="2">
        <v>29</v>
      </c>
      <c r="CD104" s="2">
        <v>12</v>
      </c>
      <c r="CE104" s="2">
        <v>8</v>
      </c>
      <c r="CF104" s="2">
        <v>2</v>
      </c>
      <c r="CG104" s="2">
        <v>0</v>
      </c>
      <c r="CH104" s="2">
        <v>0</v>
      </c>
      <c r="CI104">
        <v>162</v>
      </c>
      <c r="CJ104">
        <v>23</v>
      </c>
      <c r="CK104">
        <v>2</v>
      </c>
      <c r="CL104" s="3">
        <v>6325</v>
      </c>
      <c r="CM104" s="3">
        <v>121</v>
      </c>
      <c r="CN104" s="3">
        <v>107</v>
      </c>
      <c r="CO104" s="3">
        <v>135</v>
      </c>
      <c r="CP104" s="3">
        <v>110</v>
      </c>
      <c r="CQ104" s="3">
        <v>104</v>
      </c>
      <c r="CR104" s="3">
        <v>144</v>
      </c>
      <c r="CS104" s="3">
        <v>106</v>
      </c>
      <c r="CT104" s="3">
        <v>108</v>
      </c>
      <c r="CU104" s="3">
        <v>107</v>
      </c>
      <c r="CV104" s="3">
        <v>132</v>
      </c>
      <c r="CW104" s="3">
        <v>116</v>
      </c>
      <c r="CX104" s="3">
        <v>133</v>
      </c>
      <c r="CY104" s="3">
        <v>137</v>
      </c>
      <c r="CZ104" s="3">
        <v>128</v>
      </c>
      <c r="DA104" s="3">
        <v>121</v>
      </c>
      <c r="DB104" s="3">
        <v>134</v>
      </c>
      <c r="DC104" s="3">
        <v>131</v>
      </c>
      <c r="DD104" s="3">
        <v>98</v>
      </c>
      <c r="DE104" s="3">
        <v>135</v>
      </c>
      <c r="DF104" s="3">
        <v>123</v>
      </c>
      <c r="DG104" s="3">
        <v>105</v>
      </c>
      <c r="DH104" s="3">
        <v>147</v>
      </c>
      <c r="DI104" s="3">
        <v>142</v>
      </c>
      <c r="DJ104" s="3">
        <v>149</v>
      </c>
      <c r="DK104" s="3">
        <v>116</v>
      </c>
      <c r="DL104" s="3">
        <v>616</v>
      </c>
      <c r="DM104" s="3">
        <v>626</v>
      </c>
      <c r="DN104" s="3">
        <v>497</v>
      </c>
      <c r="DO104" s="3">
        <v>438</v>
      </c>
      <c r="DP104" s="3">
        <v>354</v>
      </c>
      <c r="DQ104" s="3">
        <v>239</v>
      </c>
      <c r="DR104" s="3">
        <v>158</v>
      </c>
      <c r="DS104" s="3">
        <v>107</v>
      </c>
      <c r="DT104" s="3">
        <v>83</v>
      </c>
      <c r="DU104" s="3">
        <v>48</v>
      </c>
      <c r="DV104" s="3">
        <v>36</v>
      </c>
      <c r="DW104" s="3">
        <v>16</v>
      </c>
      <c r="DX104" s="3">
        <v>11</v>
      </c>
      <c r="DY104" s="3">
        <v>4</v>
      </c>
      <c r="DZ104" s="3">
        <v>0</v>
      </c>
      <c r="EA104" s="3">
        <v>1</v>
      </c>
      <c r="EB104">
        <v>200</v>
      </c>
      <c r="EC104">
        <v>32</v>
      </c>
      <c r="ED104">
        <v>5</v>
      </c>
      <c r="EE104">
        <v>635</v>
      </c>
      <c r="EF104">
        <v>3811</v>
      </c>
      <c r="EG104">
        <v>398</v>
      </c>
    </row>
    <row r="105" spans="1:137" x14ac:dyDescent="0.2">
      <c r="A105" t="s">
        <v>334</v>
      </c>
      <c r="B105" s="1">
        <v>5</v>
      </c>
      <c r="C105">
        <v>34786</v>
      </c>
      <c r="D105">
        <v>440</v>
      </c>
      <c r="E105">
        <v>465</v>
      </c>
      <c r="F105">
        <v>476</v>
      </c>
      <c r="G105">
        <v>439</v>
      </c>
      <c r="H105">
        <v>478</v>
      </c>
      <c r="I105">
        <v>449</v>
      </c>
      <c r="J105">
        <v>433</v>
      </c>
      <c r="K105">
        <v>470</v>
      </c>
      <c r="L105">
        <v>454</v>
      </c>
      <c r="M105">
        <v>459</v>
      </c>
      <c r="N105">
        <v>595</v>
      </c>
      <c r="O105">
        <v>504</v>
      </c>
      <c r="P105">
        <v>559</v>
      </c>
      <c r="Q105">
        <v>529</v>
      </c>
      <c r="R105">
        <v>573</v>
      </c>
      <c r="S105">
        <v>614</v>
      </c>
      <c r="T105">
        <v>581</v>
      </c>
      <c r="U105">
        <v>619</v>
      </c>
      <c r="V105">
        <v>549</v>
      </c>
      <c r="W105">
        <v>485</v>
      </c>
      <c r="X105">
        <v>571</v>
      </c>
      <c r="Y105">
        <v>642</v>
      </c>
      <c r="Z105">
        <v>699</v>
      </c>
      <c r="AA105">
        <v>705</v>
      </c>
      <c r="AB105">
        <v>650</v>
      </c>
      <c r="AC105">
        <v>3395</v>
      </c>
      <c r="AD105">
        <v>2815</v>
      </c>
      <c r="AE105">
        <v>2592</v>
      </c>
      <c r="AF105">
        <v>2588</v>
      </c>
      <c r="AG105">
        <v>2312</v>
      </c>
      <c r="AH105">
        <v>1691</v>
      </c>
      <c r="AI105">
        <v>1411</v>
      </c>
      <c r="AJ105">
        <v>1359</v>
      </c>
      <c r="AK105">
        <v>1026</v>
      </c>
      <c r="AL105">
        <v>916</v>
      </c>
      <c r="AM105">
        <v>530</v>
      </c>
      <c r="AN105">
        <v>408</v>
      </c>
      <c r="AO105">
        <v>191</v>
      </c>
      <c r="AP105">
        <v>74</v>
      </c>
      <c r="AQ105">
        <v>36</v>
      </c>
      <c r="AR105">
        <v>3</v>
      </c>
      <c r="AS105" s="2">
        <v>16027</v>
      </c>
      <c r="AT105" s="2">
        <v>229</v>
      </c>
      <c r="AU105" s="2">
        <v>233</v>
      </c>
      <c r="AV105" s="2">
        <v>242</v>
      </c>
      <c r="AW105" s="2">
        <v>229</v>
      </c>
      <c r="AX105" s="2">
        <v>230</v>
      </c>
      <c r="AY105" s="2">
        <v>217</v>
      </c>
      <c r="AZ105" s="2">
        <v>227</v>
      </c>
      <c r="BA105" s="2">
        <v>230</v>
      </c>
      <c r="BB105" s="2">
        <v>230</v>
      </c>
      <c r="BC105" s="2">
        <v>228</v>
      </c>
      <c r="BD105" s="2">
        <v>332</v>
      </c>
      <c r="BE105" s="2">
        <v>258</v>
      </c>
      <c r="BF105" s="2">
        <v>284</v>
      </c>
      <c r="BG105" s="2">
        <v>270</v>
      </c>
      <c r="BH105" s="2">
        <v>278</v>
      </c>
      <c r="BI105" s="2">
        <v>300</v>
      </c>
      <c r="BJ105" s="2">
        <v>291</v>
      </c>
      <c r="BK105" s="2">
        <v>312</v>
      </c>
      <c r="BL105" s="2">
        <v>246</v>
      </c>
      <c r="BM105" s="2">
        <v>222</v>
      </c>
      <c r="BN105" s="2">
        <v>270</v>
      </c>
      <c r="BO105" s="2">
        <v>318</v>
      </c>
      <c r="BP105" s="2">
        <v>343</v>
      </c>
      <c r="BQ105" s="2">
        <v>347</v>
      </c>
      <c r="BR105" s="2">
        <v>317</v>
      </c>
      <c r="BS105" s="2">
        <v>1650</v>
      </c>
      <c r="BT105" s="2">
        <v>1329</v>
      </c>
      <c r="BU105" s="2">
        <v>1194</v>
      </c>
      <c r="BV105" s="2">
        <v>1183</v>
      </c>
      <c r="BW105" s="2">
        <v>1051</v>
      </c>
      <c r="BX105" s="2">
        <v>699</v>
      </c>
      <c r="BY105" s="2">
        <v>554</v>
      </c>
      <c r="BZ105" s="2">
        <v>540</v>
      </c>
      <c r="CA105" s="2">
        <v>401</v>
      </c>
      <c r="CB105" s="2">
        <v>324</v>
      </c>
      <c r="CC105" s="2">
        <v>185</v>
      </c>
      <c r="CD105" s="2">
        <v>147</v>
      </c>
      <c r="CE105" s="2">
        <v>57</v>
      </c>
      <c r="CF105" s="2">
        <v>20</v>
      </c>
      <c r="CG105" s="2">
        <v>10</v>
      </c>
      <c r="CH105" s="2">
        <v>0</v>
      </c>
      <c r="CI105">
        <v>1144</v>
      </c>
      <c r="CJ105">
        <v>234</v>
      </c>
      <c r="CK105">
        <v>30</v>
      </c>
      <c r="CL105" s="3">
        <v>18759</v>
      </c>
      <c r="CM105" s="3">
        <v>211</v>
      </c>
      <c r="CN105" s="3">
        <v>232</v>
      </c>
      <c r="CO105" s="3">
        <v>233</v>
      </c>
      <c r="CP105" s="3">
        <v>210</v>
      </c>
      <c r="CQ105" s="3">
        <v>248</v>
      </c>
      <c r="CR105" s="3">
        <v>231</v>
      </c>
      <c r="CS105" s="3">
        <v>206</v>
      </c>
      <c r="CT105" s="3">
        <v>240</v>
      </c>
      <c r="CU105" s="3">
        <v>224</v>
      </c>
      <c r="CV105" s="3">
        <v>231</v>
      </c>
      <c r="CW105" s="3">
        <v>263</v>
      </c>
      <c r="CX105" s="3">
        <v>246</v>
      </c>
      <c r="CY105" s="3">
        <v>275</v>
      </c>
      <c r="CZ105" s="3">
        <v>259</v>
      </c>
      <c r="DA105" s="3">
        <v>296</v>
      </c>
      <c r="DB105" s="3">
        <v>314</v>
      </c>
      <c r="DC105" s="3">
        <v>289</v>
      </c>
      <c r="DD105" s="3">
        <v>307</v>
      </c>
      <c r="DE105" s="3">
        <v>304</v>
      </c>
      <c r="DF105" s="3">
        <v>263</v>
      </c>
      <c r="DG105" s="3">
        <v>302</v>
      </c>
      <c r="DH105" s="3">
        <v>324</v>
      </c>
      <c r="DI105" s="3">
        <v>356</v>
      </c>
      <c r="DJ105" s="3">
        <v>358</v>
      </c>
      <c r="DK105" s="3">
        <v>333</v>
      </c>
      <c r="DL105" s="3">
        <v>1744</v>
      </c>
      <c r="DM105" s="3">
        <v>1486</v>
      </c>
      <c r="DN105" s="3">
        <v>1399</v>
      </c>
      <c r="DO105" s="3">
        <v>1405</v>
      </c>
      <c r="DP105" s="3">
        <v>1261</v>
      </c>
      <c r="DQ105" s="3">
        <v>992</v>
      </c>
      <c r="DR105" s="3">
        <v>858</v>
      </c>
      <c r="DS105" s="3">
        <v>819</v>
      </c>
      <c r="DT105" s="3">
        <v>625</v>
      </c>
      <c r="DU105" s="3">
        <v>592</v>
      </c>
      <c r="DV105" s="3">
        <v>344</v>
      </c>
      <c r="DW105" s="3">
        <v>261</v>
      </c>
      <c r="DX105" s="3">
        <v>134</v>
      </c>
      <c r="DY105" s="3">
        <v>54</v>
      </c>
      <c r="DZ105" s="3">
        <v>26</v>
      </c>
      <c r="EA105" s="3">
        <v>3</v>
      </c>
      <c r="EB105">
        <v>2041</v>
      </c>
      <c r="EC105">
        <v>479</v>
      </c>
      <c r="ED105">
        <v>83</v>
      </c>
      <c r="EE105">
        <v>1338</v>
      </c>
      <c r="EF105">
        <v>10445</v>
      </c>
      <c r="EG105">
        <v>1849</v>
      </c>
    </row>
    <row r="106" spans="1:137" x14ac:dyDescent="0.2">
      <c r="A106" t="s">
        <v>335</v>
      </c>
      <c r="B106" s="1">
        <v>3</v>
      </c>
      <c r="C106">
        <v>23938</v>
      </c>
      <c r="D106">
        <v>257</v>
      </c>
      <c r="E106">
        <v>225</v>
      </c>
      <c r="F106">
        <v>299</v>
      </c>
      <c r="G106">
        <v>254</v>
      </c>
      <c r="H106">
        <v>289</v>
      </c>
      <c r="I106">
        <v>248</v>
      </c>
      <c r="J106">
        <v>308</v>
      </c>
      <c r="K106">
        <v>294</v>
      </c>
      <c r="L106">
        <v>317</v>
      </c>
      <c r="M106">
        <v>306</v>
      </c>
      <c r="N106">
        <v>332</v>
      </c>
      <c r="O106">
        <v>323</v>
      </c>
      <c r="P106">
        <v>354</v>
      </c>
      <c r="Q106">
        <v>375</v>
      </c>
      <c r="R106">
        <v>400</v>
      </c>
      <c r="S106">
        <v>422</v>
      </c>
      <c r="T106">
        <v>362</v>
      </c>
      <c r="U106">
        <v>447</v>
      </c>
      <c r="V106">
        <v>470</v>
      </c>
      <c r="W106">
        <v>432</v>
      </c>
      <c r="X106">
        <v>467</v>
      </c>
      <c r="Y106">
        <v>522</v>
      </c>
      <c r="Z106">
        <v>535</v>
      </c>
      <c r="AA106">
        <v>524</v>
      </c>
      <c r="AB106">
        <v>519</v>
      </c>
      <c r="AC106">
        <v>2391</v>
      </c>
      <c r="AD106">
        <v>1876</v>
      </c>
      <c r="AE106">
        <v>1691</v>
      </c>
      <c r="AF106">
        <v>1824</v>
      </c>
      <c r="AG106">
        <v>1600</v>
      </c>
      <c r="AH106">
        <v>1374</v>
      </c>
      <c r="AI106">
        <v>1039</v>
      </c>
      <c r="AJ106">
        <v>870</v>
      </c>
      <c r="AK106">
        <v>661</v>
      </c>
      <c r="AL106">
        <v>537</v>
      </c>
      <c r="AM106">
        <v>329</v>
      </c>
      <c r="AN106">
        <v>257</v>
      </c>
      <c r="AO106">
        <v>139</v>
      </c>
      <c r="AP106">
        <v>48</v>
      </c>
      <c r="AQ106">
        <v>16</v>
      </c>
      <c r="AR106">
        <v>4</v>
      </c>
      <c r="AS106" s="2">
        <v>10746</v>
      </c>
      <c r="AT106" s="2">
        <v>129</v>
      </c>
      <c r="AU106" s="2">
        <v>120</v>
      </c>
      <c r="AV106" s="2">
        <v>151</v>
      </c>
      <c r="AW106" s="2">
        <v>121</v>
      </c>
      <c r="AX106" s="2">
        <v>144</v>
      </c>
      <c r="AY106" s="2">
        <v>125</v>
      </c>
      <c r="AZ106" s="2">
        <v>166</v>
      </c>
      <c r="BA106" s="2">
        <v>143</v>
      </c>
      <c r="BB106" s="2">
        <v>159</v>
      </c>
      <c r="BC106" s="2">
        <v>131</v>
      </c>
      <c r="BD106" s="2">
        <v>164</v>
      </c>
      <c r="BE106" s="2">
        <v>178</v>
      </c>
      <c r="BF106" s="2">
        <v>160</v>
      </c>
      <c r="BG106" s="2">
        <v>184</v>
      </c>
      <c r="BH106" s="2">
        <v>193</v>
      </c>
      <c r="BI106" s="2">
        <v>207</v>
      </c>
      <c r="BJ106" s="2">
        <v>159</v>
      </c>
      <c r="BK106" s="2">
        <v>185</v>
      </c>
      <c r="BL106" s="2">
        <v>226</v>
      </c>
      <c r="BM106" s="2">
        <v>203</v>
      </c>
      <c r="BN106" s="2">
        <v>227</v>
      </c>
      <c r="BO106" s="2">
        <v>248</v>
      </c>
      <c r="BP106" s="2">
        <v>274</v>
      </c>
      <c r="BQ106" s="2">
        <v>252</v>
      </c>
      <c r="BR106" s="2">
        <v>217</v>
      </c>
      <c r="BS106" s="2">
        <v>1147</v>
      </c>
      <c r="BT106" s="2">
        <v>855</v>
      </c>
      <c r="BU106" s="2">
        <v>740</v>
      </c>
      <c r="BV106" s="2">
        <v>774</v>
      </c>
      <c r="BW106" s="2">
        <v>679</v>
      </c>
      <c r="BX106" s="2">
        <v>580</v>
      </c>
      <c r="BY106" s="2">
        <v>438</v>
      </c>
      <c r="BZ106" s="2">
        <v>347</v>
      </c>
      <c r="CA106" s="2">
        <v>256</v>
      </c>
      <c r="CB106" s="2">
        <v>203</v>
      </c>
      <c r="CC106" s="2">
        <v>125</v>
      </c>
      <c r="CD106" s="2">
        <v>87</v>
      </c>
      <c r="CE106" s="2">
        <v>35</v>
      </c>
      <c r="CF106" s="2">
        <v>8</v>
      </c>
      <c r="CG106" s="2">
        <v>4</v>
      </c>
      <c r="CH106" s="2">
        <v>2</v>
      </c>
      <c r="CI106">
        <v>721</v>
      </c>
      <c r="CJ106">
        <v>137</v>
      </c>
      <c r="CK106">
        <v>15</v>
      </c>
      <c r="CL106" s="3">
        <v>13192</v>
      </c>
      <c r="CM106" s="3">
        <v>128</v>
      </c>
      <c r="CN106" s="3">
        <v>105</v>
      </c>
      <c r="CO106" s="3">
        <v>148</v>
      </c>
      <c r="CP106" s="3">
        <v>133</v>
      </c>
      <c r="CQ106" s="3">
        <v>146</v>
      </c>
      <c r="CR106" s="3">
        <v>123</v>
      </c>
      <c r="CS106" s="3">
        <v>142</v>
      </c>
      <c r="CT106" s="3">
        <v>152</v>
      </c>
      <c r="CU106" s="3">
        <v>158</v>
      </c>
      <c r="CV106" s="3">
        <v>175</v>
      </c>
      <c r="CW106" s="3">
        <v>168</v>
      </c>
      <c r="CX106" s="3">
        <v>145</v>
      </c>
      <c r="CY106" s="3">
        <v>194</v>
      </c>
      <c r="CZ106" s="3">
        <v>190</v>
      </c>
      <c r="DA106" s="3">
        <v>207</v>
      </c>
      <c r="DB106" s="3">
        <v>215</v>
      </c>
      <c r="DC106" s="3">
        <v>203</v>
      </c>
      <c r="DD106" s="3">
        <v>262</v>
      </c>
      <c r="DE106" s="3">
        <v>245</v>
      </c>
      <c r="DF106" s="3">
        <v>229</v>
      </c>
      <c r="DG106" s="3">
        <v>240</v>
      </c>
      <c r="DH106" s="3">
        <v>275</v>
      </c>
      <c r="DI106" s="3">
        <v>261</v>
      </c>
      <c r="DJ106" s="3">
        <v>273</v>
      </c>
      <c r="DK106" s="3">
        <v>302</v>
      </c>
      <c r="DL106" s="3">
        <v>1245</v>
      </c>
      <c r="DM106" s="3">
        <v>1021</v>
      </c>
      <c r="DN106" s="3">
        <v>951</v>
      </c>
      <c r="DO106" s="3">
        <v>1050</v>
      </c>
      <c r="DP106" s="3">
        <v>921</v>
      </c>
      <c r="DQ106" s="3">
        <v>794</v>
      </c>
      <c r="DR106" s="3">
        <v>600</v>
      </c>
      <c r="DS106" s="3">
        <v>523</v>
      </c>
      <c r="DT106" s="3">
        <v>405</v>
      </c>
      <c r="DU106" s="3">
        <v>334</v>
      </c>
      <c r="DV106" s="3">
        <v>204</v>
      </c>
      <c r="DW106" s="3">
        <v>170</v>
      </c>
      <c r="DX106" s="3">
        <v>104</v>
      </c>
      <c r="DY106" s="3">
        <v>40</v>
      </c>
      <c r="DZ106" s="3">
        <v>11</v>
      </c>
      <c r="EA106" s="3">
        <v>2</v>
      </c>
      <c r="EB106">
        <v>1270</v>
      </c>
      <c r="EC106">
        <v>327</v>
      </c>
      <c r="ED106">
        <v>53</v>
      </c>
      <c r="EE106">
        <v>903</v>
      </c>
      <c r="EF106">
        <v>7692</v>
      </c>
      <c r="EG106">
        <v>1394</v>
      </c>
    </row>
    <row r="107" spans="1:137" x14ac:dyDescent="0.2">
      <c r="A107" t="s">
        <v>336</v>
      </c>
      <c r="B107" s="1">
        <v>3</v>
      </c>
      <c r="C107">
        <v>36547</v>
      </c>
      <c r="D107">
        <v>595</v>
      </c>
      <c r="E107">
        <v>624</v>
      </c>
      <c r="F107">
        <v>595</v>
      </c>
      <c r="G107">
        <v>635</v>
      </c>
      <c r="H107">
        <v>562</v>
      </c>
      <c r="I107">
        <v>594</v>
      </c>
      <c r="J107">
        <v>592</v>
      </c>
      <c r="K107">
        <v>540</v>
      </c>
      <c r="L107">
        <v>588</v>
      </c>
      <c r="M107">
        <v>590</v>
      </c>
      <c r="N107">
        <v>717</v>
      </c>
      <c r="O107">
        <v>638</v>
      </c>
      <c r="P107">
        <v>697</v>
      </c>
      <c r="Q107">
        <v>671</v>
      </c>
      <c r="R107">
        <v>705</v>
      </c>
      <c r="S107">
        <v>800</v>
      </c>
      <c r="T107">
        <v>766</v>
      </c>
      <c r="U107">
        <v>787</v>
      </c>
      <c r="V107">
        <v>802</v>
      </c>
      <c r="W107">
        <v>650</v>
      </c>
      <c r="X107">
        <v>776</v>
      </c>
      <c r="Y107">
        <v>764</v>
      </c>
      <c r="Z107">
        <v>891</v>
      </c>
      <c r="AA107">
        <v>776</v>
      </c>
      <c r="AB107">
        <v>813</v>
      </c>
      <c r="AC107">
        <v>3853</v>
      </c>
      <c r="AD107">
        <v>3126</v>
      </c>
      <c r="AE107">
        <v>2577</v>
      </c>
      <c r="AF107">
        <v>2416</v>
      </c>
      <c r="AG107">
        <v>2143</v>
      </c>
      <c r="AH107">
        <v>1748</v>
      </c>
      <c r="AI107">
        <v>1218</v>
      </c>
      <c r="AJ107">
        <v>840</v>
      </c>
      <c r="AK107">
        <v>558</v>
      </c>
      <c r="AL107">
        <v>400</v>
      </c>
      <c r="AM107">
        <v>224</v>
      </c>
      <c r="AN107">
        <v>169</v>
      </c>
      <c r="AO107">
        <v>75</v>
      </c>
      <c r="AP107">
        <v>21</v>
      </c>
      <c r="AQ107">
        <v>11</v>
      </c>
      <c r="AR107">
        <v>0</v>
      </c>
      <c r="AS107" s="2">
        <v>17488</v>
      </c>
      <c r="AT107" s="2">
        <v>309</v>
      </c>
      <c r="AU107" s="2">
        <v>318</v>
      </c>
      <c r="AV107" s="2">
        <v>312</v>
      </c>
      <c r="AW107" s="2">
        <v>327</v>
      </c>
      <c r="AX107" s="2">
        <v>302</v>
      </c>
      <c r="AY107" s="2">
        <v>300</v>
      </c>
      <c r="AZ107" s="2">
        <v>297</v>
      </c>
      <c r="BA107" s="2">
        <v>255</v>
      </c>
      <c r="BB107" s="2">
        <v>295</v>
      </c>
      <c r="BC107" s="2">
        <v>312</v>
      </c>
      <c r="BD107" s="2">
        <v>385</v>
      </c>
      <c r="BE107" s="2">
        <v>307</v>
      </c>
      <c r="BF107" s="2">
        <v>350</v>
      </c>
      <c r="BG107" s="2">
        <v>324</v>
      </c>
      <c r="BH107" s="2">
        <v>327</v>
      </c>
      <c r="BI107" s="2">
        <v>404</v>
      </c>
      <c r="BJ107" s="2">
        <v>359</v>
      </c>
      <c r="BK107" s="2">
        <v>391</v>
      </c>
      <c r="BL107" s="2">
        <v>383</v>
      </c>
      <c r="BM107" s="2">
        <v>304</v>
      </c>
      <c r="BN107" s="2">
        <v>367</v>
      </c>
      <c r="BO107" s="2">
        <v>381</v>
      </c>
      <c r="BP107" s="2">
        <v>435</v>
      </c>
      <c r="BQ107" s="2">
        <v>382</v>
      </c>
      <c r="BR107" s="2">
        <v>395</v>
      </c>
      <c r="BS107" s="2">
        <v>1851</v>
      </c>
      <c r="BT107" s="2">
        <v>1538</v>
      </c>
      <c r="BU107" s="2">
        <v>1182</v>
      </c>
      <c r="BV107" s="2">
        <v>1105</v>
      </c>
      <c r="BW107" s="2">
        <v>972</v>
      </c>
      <c r="BX107" s="2">
        <v>797</v>
      </c>
      <c r="BY107" s="2">
        <v>557</v>
      </c>
      <c r="BZ107" s="2">
        <v>383</v>
      </c>
      <c r="CA107" s="2">
        <v>239</v>
      </c>
      <c r="CB107" s="2">
        <v>156</v>
      </c>
      <c r="CC107" s="2">
        <v>83</v>
      </c>
      <c r="CD107" s="2">
        <v>67</v>
      </c>
      <c r="CE107" s="2">
        <v>28</v>
      </c>
      <c r="CF107" s="2">
        <v>6</v>
      </c>
      <c r="CG107" s="2">
        <v>3</v>
      </c>
      <c r="CH107" s="2">
        <v>0</v>
      </c>
      <c r="CI107">
        <v>583</v>
      </c>
      <c r="CJ107">
        <v>104</v>
      </c>
      <c r="CK107">
        <v>9</v>
      </c>
      <c r="CL107" s="3">
        <v>19059</v>
      </c>
      <c r="CM107" s="3">
        <v>286</v>
      </c>
      <c r="CN107" s="3">
        <v>306</v>
      </c>
      <c r="CO107" s="3">
        <v>283</v>
      </c>
      <c r="CP107" s="3">
        <v>308</v>
      </c>
      <c r="CQ107" s="3">
        <v>260</v>
      </c>
      <c r="CR107" s="3">
        <v>294</v>
      </c>
      <c r="CS107" s="3">
        <v>296</v>
      </c>
      <c r="CT107" s="3">
        <v>285</v>
      </c>
      <c r="CU107" s="3">
        <v>293</v>
      </c>
      <c r="CV107" s="3">
        <v>278</v>
      </c>
      <c r="CW107" s="3">
        <v>332</v>
      </c>
      <c r="CX107" s="3">
        <v>331</v>
      </c>
      <c r="CY107" s="3">
        <v>348</v>
      </c>
      <c r="CZ107" s="3">
        <v>348</v>
      </c>
      <c r="DA107" s="3">
        <v>378</v>
      </c>
      <c r="DB107" s="3">
        <v>396</v>
      </c>
      <c r="DC107" s="3">
        <v>407</v>
      </c>
      <c r="DD107" s="3">
        <v>395</v>
      </c>
      <c r="DE107" s="3">
        <v>419</v>
      </c>
      <c r="DF107" s="3">
        <v>347</v>
      </c>
      <c r="DG107" s="3">
        <v>409</v>
      </c>
      <c r="DH107" s="3">
        <v>383</v>
      </c>
      <c r="DI107" s="3">
        <v>456</v>
      </c>
      <c r="DJ107" s="3">
        <v>394</v>
      </c>
      <c r="DK107" s="3">
        <v>417</v>
      </c>
      <c r="DL107" s="3">
        <v>2002</v>
      </c>
      <c r="DM107" s="3">
        <v>1588</v>
      </c>
      <c r="DN107" s="3">
        <v>1394</v>
      </c>
      <c r="DO107" s="3">
        <v>1311</v>
      </c>
      <c r="DP107" s="3">
        <v>1171</v>
      </c>
      <c r="DQ107" s="3">
        <v>951</v>
      </c>
      <c r="DR107" s="3">
        <v>661</v>
      </c>
      <c r="DS107" s="3">
        <v>457</v>
      </c>
      <c r="DT107" s="3">
        <v>318</v>
      </c>
      <c r="DU107" s="3">
        <v>244</v>
      </c>
      <c r="DV107" s="3">
        <v>140</v>
      </c>
      <c r="DW107" s="3">
        <v>102</v>
      </c>
      <c r="DX107" s="3">
        <v>47</v>
      </c>
      <c r="DY107" s="3">
        <v>15</v>
      </c>
      <c r="DZ107" s="3">
        <v>8</v>
      </c>
      <c r="EA107" s="3">
        <v>0</v>
      </c>
      <c r="EB107">
        <v>874</v>
      </c>
      <c r="EC107">
        <v>172</v>
      </c>
      <c r="ED107">
        <v>23</v>
      </c>
      <c r="EE107">
        <v>1736</v>
      </c>
      <c r="EF107">
        <v>11491</v>
      </c>
      <c r="EG107">
        <v>1612</v>
      </c>
    </row>
    <row r="108" spans="1:137" x14ac:dyDescent="0.2">
      <c r="A108" t="s">
        <v>337</v>
      </c>
      <c r="B108" s="1">
        <v>3</v>
      </c>
      <c r="C108">
        <v>19890</v>
      </c>
      <c r="D108">
        <v>222</v>
      </c>
      <c r="E108">
        <v>206</v>
      </c>
      <c r="F108">
        <v>227</v>
      </c>
      <c r="G108">
        <v>222</v>
      </c>
      <c r="H108">
        <v>213</v>
      </c>
      <c r="I108">
        <v>207</v>
      </c>
      <c r="J108">
        <v>203</v>
      </c>
      <c r="K108">
        <v>216</v>
      </c>
      <c r="L108">
        <v>222</v>
      </c>
      <c r="M108">
        <v>222</v>
      </c>
      <c r="N108">
        <v>276</v>
      </c>
      <c r="O108">
        <v>241</v>
      </c>
      <c r="P108">
        <v>265</v>
      </c>
      <c r="Q108">
        <v>277</v>
      </c>
      <c r="R108">
        <v>265</v>
      </c>
      <c r="S108">
        <v>336</v>
      </c>
      <c r="T108">
        <v>289</v>
      </c>
      <c r="U108">
        <v>317</v>
      </c>
      <c r="V108">
        <v>325</v>
      </c>
      <c r="W108">
        <v>339</v>
      </c>
      <c r="X108">
        <v>370</v>
      </c>
      <c r="Y108">
        <v>416</v>
      </c>
      <c r="Z108">
        <v>437</v>
      </c>
      <c r="AA108">
        <v>383</v>
      </c>
      <c r="AB108">
        <v>424</v>
      </c>
      <c r="AC108">
        <v>1907</v>
      </c>
      <c r="AD108">
        <v>1578</v>
      </c>
      <c r="AE108">
        <v>1358</v>
      </c>
      <c r="AF108">
        <v>1370</v>
      </c>
      <c r="AG108">
        <v>1450</v>
      </c>
      <c r="AH108">
        <v>1188</v>
      </c>
      <c r="AI108">
        <v>1083</v>
      </c>
      <c r="AJ108">
        <v>795</v>
      </c>
      <c r="AK108">
        <v>605</v>
      </c>
      <c r="AL108">
        <v>555</v>
      </c>
      <c r="AM108">
        <v>337</v>
      </c>
      <c r="AN108">
        <v>283</v>
      </c>
      <c r="AO108">
        <v>169</v>
      </c>
      <c r="AP108">
        <v>61</v>
      </c>
      <c r="AQ108">
        <v>27</v>
      </c>
      <c r="AR108">
        <v>3</v>
      </c>
      <c r="AS108" s="2">
        <v>8923</v>
      </c>
      <c r="AT108" s="2">
        <v>119</v>
      </c>
      <c r="AU108" s="2">
        <v>102</v>
      </c>
      <c r="AV108" s="2">
        <v>118</v>
      </c>
      <c r="AW108" s="2">
        <v>109</v>
      </c>
      <c r="AX108" s="2">
        <v>116</v>
      </c>
      <c r="AY108" s="2">
        <v>107</v>
      </c>
      <c r="AZ108" s="2">
        <v>106</v>
      </c>
      <c r="BA108" s="2">
        <v>99</v>
      </c>
      <c r="BB108" s="2">
        <v>118</v>
      </c>
      <c r="BC108" s="2">
        <v>119</v>
      </c>
      <c r="BD108" s="2">
        <v>149</v>
      </c>
      <c r="BE108" s="2">
        <v>107</v>
      </c>
      <c r="BF108" s="2">
        <v>142</v>
      </c>
      <c r="BG108" s="2">
        <v>138</v>
      </c>
      <c r="BH108" s="2">
        <v>119</v>
      </c>
      <c r="BI108" s="2">
        <v>170</v>
      </c>
      <c r="BJ108" s="2">
        <v>144</v>
      </c>
      <c r="BK108" s="2">
        <v>160</v>
      </c>
      <c r="BL108" s="2">
        <v>164</v>
      </c>
      <c r="BM108" s="2">
        <v>162</v>
      </c>
      <c r="BN108" s="2">
        <v>172</v>
      </c>
      <c r="BO108" s="2">
        <v>199</v>
      </c>
      <c r="BP108" s="2">
        <v>184</v>
      </c>
      <c r="BQ108" s="2">
        <v>179</v>
      </c>
      <c r="BR108" s="2">
        <v>219</v>
      </c>
      <c r="BS108" s="2">
        <v>926</v>
      </c>
      <c r="BT108" s="2">
        <v>720</v>
      </c>
      <c r="BU108" s="2">
        <v>582</v>
      </c>
      <c r="BV108" s="2">
        <v>617</v>
      </c>
      <c r="BW108" s="2">
        <v>611</v>
      </c>
      <c r="BX108" s="2">
        <v>523</v>
      </c>
      <c r="BY108" s="2">
        <v>431</v>
      </c>
      <c r="BZ108" s="2">
        <v>317</v>
      </c>
      <c r="CA108" s="2">
        <v>209</v>
      </c>
      <c r="CB108" s="2">
        <v>198</v>
      </c>
      <c r="CC108" s="2">
        <v>103</v>
      </c>
      <c r="CD108" s="2">
        <v>88</v>
      </c>
      <c r="CE108" s="2">
        <v>58</v>
      </c>
      <c r="CF108" s="2">
        <v>15</v>
      </c>
      <c r="CG108" s="2">
        <v>5</v>
      </c>
      <c r="CH108" s="2">
        <v>1</v>
      </c>
      <c r="CI108">
        <v>677</v>
      </c>
      <c r="CJ108">
        <v>168</v>
      </c>
      <c r="CK108">
        <v>21</v>
      </c>
      <c r="CL108" s="3">
        <v>10967</v>
      </c>
      <c r="CM108" s="3">
        <v>103</v>
      </c>
      <c r="CN108" s="3">
        <v>104</v>
      </c>
      <c r="CO108" s="3">
        <v>109</v>
      </c>
      <c r="CP108" s="3">
        <v>112</v>
      </c>
      <c r="CQ108" s="3">
        <v>98</v>
      </c>
      <c r="CR108" s="3">
        <v>100</v>
      </c>
      <c r="CS108" s="3">
        <v>97</v>
      </c>
      <c r="CT108" s="3">
        <v>118</v>
      </c>
      <c r="CU108" s="3">
        <v>104</v>
      </c>
      <c r="CV108" s="3">
        <v>103</v>
      </c>
      <c r="CW108" s="3">
        <v>127</v>
      </c>
      <c r="CX108" s="3">
        <v>134</v>
      </c>
      <c r="CY108" s="3">
        <v>124</v>
      </c>
      <c r="CZ108" s="3">
        <v>138</v>
      </c>
      <c r="DA108" s="3">
        <v>147</v>
      </c>
      <c r="DB108" s="3">
        <v>166</v>
      </c>
      <c r="DC108" s="3">
        <v>146</v>
      </c>
      <c r="DD108" s="3">
        <v>157</v>
      </c>
      <c r="DE108" s="3">
        <v>160</v>
      </c>
      <c r="DF108" s="3">
        <v>177</v>
      </c>
      <c r="DG108" s="3">
        <v>199</v>
      </c>
      <c r="DH108" s="3">
        <v>217</v>
      </c>
      <c r="DI108" s="3">
        <v>253</v>
      </c>
      <c r="DJ108" s="3">
        <v>204</v>
      </c>
      <c r="DK108" s="3">
        <v>205</v>
      </c>
      <c r="DL108" s="3">
        <v>981</v>
      </c>
      <c r="DM108" s="3">
        <v>857</v>
      </c>
      <c r="DN108" s="3">
        <v>776</v>
      </c>
      <c r="DO108" s="3">
        <v>753</v>
      </c>
      <c r="DP108" s="3">
        <v>839</v>
      </c>
      <c r="DQ108" s="3">
        <v>665</v>
      </c>
      <c r="DR108" s="3">
        <v>652</v>
      </c>
      <c r="DS108" s="3">
        <v>478</v>
      </c>
      <c r="DT108" s="3">
        <v>395</v>
      </c>
      <c r="DU108" s="3">
        <v>357</v>
      </c>
      <c r="DV108" s="3">
        <v>234</v>
      </c>
      <c r="DW108" s="3">
        <v>195</v>
      </c>
      <c r="DX108" s="3">
        <v>110</v>
      </c>
      <c r="DY108" s="3">
        <v>47</v>
      </c>
      <c r="DZ108" s="3">
        <v>22</v>
      </c>
      <c r="EA108" s="3">
        <v>2</v>
      </c>
      <c r="EB108">
        <v>1362</v>
      </c>
      <c r="EC108">
        <v>376</v>
      </c>
      <c r="ED108">
        <v>71</v>
      </c>
      <c r="EE108">
        <v>670</v>
      </c>
      <c r="EF108">
        <v>6092</v>
      </c>
      <c r="EG108">
        <v>1317</v>
      </c>
    </row>
    <row r="109" spans="1:137" x14ac:dyDescent="0.2">
      <c r="A109" t="s">
        <v>338</v>
      </c>
      <c r="B109" s="1">
        <v>6</v>
      </c>
      <c r="C109">
        <v>2203</v>
      </c>
      <c r="D109">
        <v>32</v>
      </c>
      <c r="E109">
        <v>25</v>
      </c>
      <c r="F109">
        <v>29</v>
      </c>
      <c r="G109">
        <v>31</v>
      </c>
      <c r="H109">
        <v>34</v>
      </c>
      <c r="I109">
        <v>32</v>
      </c>
      <c r="J109">
        <v>41</v>
      </c>
      <c r="K109">
        <v>41</v>
      </c>
      <c r="L109">
        <v>30</v>
      </c>
      <c r="M109">
        <v>35</v>
      </c>
      <c r="N109">
        <v>48</v>
      </c>
      <c r="O109">
        <v>41</v>
      </c>
      <c r="P109">
        <v>46</v>
      </c>
      <c r="Q109">
        <v>47</v>
      </c>
      <c r="R109">
        <v>46</v>
      </c>
      <c r="S109">
        <v>49</v>
      </c>
      <c r="T109">
        <v>45</v>
      </c>
      <c r="U109">
        <v>54</v>
      </c>
      <c r="V109">
        <v>40</v>
      </c>
      <c r="W109">
        <v>39</v>
      </c>
      <c r="X109">
        <v>49</v>
      </c>
      <c r="Y109">
        <v>41</v>
      </c>
      <c r="Z109">
        <v>53</v>
      </c>
      <c r="AA109">
        <v>42</v>
      </c>
      <c r="AB109">
        <v>34</v>
      </c>
      <c r="AC109">
        <v>209</v>
      </c>
      <c r="AD109">
        <v>213</v>
      </c>
      <c r="AE109">
        <v>138</v>
      </c>
      <c r="AF109">
        <v>160</v>
      </c>
      <c r="AG109">
        <v>150</v>
      </c>
      <c r="AH109">
        <v>103</v>
      </c>
      <c r="AI109">
        <v>70</v>
      </c>
      <c r="AJ109">
        <v>50</v>
      </c>
      <c r="AK109">
        <v>39</v>
      </c>
      <c r="AL109">
        <v>26</v>
      </c>
      <c r="AM109">
        <v>14</v>
      </c>
      <c r="AN109">
        <v>9</v>
      </c>
      <c r="AO109">
        <v>16</v>
      </c>
      <c r="AP109">
        <v>2</v>
      </c>
      <c r="AQ109">
        <v>1</v>
      </c>
      <c r="AR109">
        <v>1</v>
      </c>
      <c r="AS109" s="2">
        <v>1085</v>
      </c>
      <c r="AT109" s="2">
        <v>15</v>
      </c>
      <c r="AU109" s="2">
        <v>9</v>
      </c>
      <c r="AV109" s="2">
        <v>15</v>
      </c>
      <c r="AW109" s="2">
        <v>20</v>
      </c>
      <c r="AX109" s="2">
        <v>19</v>
      </c>
      <c r="AY109" s="2">
        <v>11</v>
      </c>
      <c r="AZ109" s="2">
        <v>20</v>
      </c>
      <c r="BA109" s="2">
        <v>18</v>
      </c>
      <c r="BB109" s="2">
        <v>16</v>
      </c>
      <c r="BC109" s="2">
        <v>20</v>
      </c>
      <c r="BD109" s="2">
        <v>24</v>
      </c>
      <c r="BE109" s="2">
        <v>15</v>
      </c>
      <c r="BF109" s="2">
        <v>22</v>
      </c>
      <c r="BG109" s="2">
        <v>22</v>
      </c>
      <c r="BH109" s="2">
        <v>21</v>
      </c>
      <c r="BI109" s="2">
        <v>22</v>
      </c>
      <c r="BJ109" s="2">
        <v>18</v>
      </c>
      <c r="BK109" s="2">
        <v>26</v>
      </c>
      <c r="BL109" s="2">
        <v>23</v>
      </c>
      <c r="BM109" s="2">
        <v>18</v>
      </c>
      <c r="BN109" s="2">
        <v>19</v>
      </c>
      <c r="BO109" s="2">
        <v>21</v>
      </c>
      <c r="BP109" s="2">
        <v>24</v>
      </c>
      <c r="BQ109" s="2">
        <v>24</v>
      </c>
      <c r="BR109" s="2">
        <v>19</v>
      </c>
      <c r="BS109" s="2">
        <v>98</v>
      </c>
      <c r="BT109" s="2">
        <v>119</v>
      </c>
      <c r="BU109" s="2">
        <v>76</v>
      </c>
      <c r="BV109" s="2">
        <v>68</v>
      </c>
      <c r="BW109" s="2">
        <v>81</v>
      </c>
      <c r="BX109" s="2">
        <v>53</v>
      </c>
      <c r="BY109" s="2">
        <v>37</v>
      </c>
      <c r="BZ109" s="2">
        <v>26</v>
      </c>
      <c r="CA109" s="2">
        <v>22</v>
      </c>
      <c r="CB109" s="2">
        <v>12</v>
      </c>
      <c r="CC109" s="2">
        <v>6</v>
      </c>
      <c r="CD109" s="2">
        <v>2</v>
      </c>
      <c r="CE109" s="2">
        <v>6</v>
      </c>
      <c r="CF109" s="2">
        <v>1</v>
      </c>
      <c r="CG109" s="2">
        <v>1</v>
      </c>
      <c r="CH109" s="2">
        <v>0</v>
      </c>
      <c r="CI109">
        <v>51</v>
      </c>
      <c r="CJ109">
        <v>10</v>
      </c>
      <c r="CK109">
        <v>2</v>
      </c>
      <c r="CL109" s="3">
        <v>1118</v>
      </c>
      <c r="CM109" s="3">
        <v>18</v>
      </c>
      <c r="CN109" s="3">
        <v>16</v>
      </c>
      <c r="CO109" s="3">
        <v>15</v>
      </c>
      <c r="CP109" s="3">
        <v>11</v>
      </c>
      <c r="CQ109" s="3">
        <v>16</v>
      </c>
      <c r="CR109" s="3">
        <v>21</v>
      </c>
      <c r="CS109" s="3">
        <v>21</v>
      </c>
      <c r="CT109" s="3">
        <v>23</v>
      </c>
      <c r="CU109" s="3">
        <v>15</v>
      </c>
      <c r="CV109" s="3">
        <v>16</v>
      </c>
      <c r="CW109" s="3">
        <v>24</v>
      </c>
      <c r="CX109" s="3">
        <v>26</v>
      </c>
      <c r="CY109" s="3">
        <v>24</v>
      </c>
      <c r="CZ109" s="3">
        <v>25</v>
      </c>
      <c r="DA109" s="3">
        <v>25</v>
      </c>
      <c r="DB109" s="3">
        <v>27</v>
      </c>
      <c r="DC109" s="3">
        <v>27</v>
      </c>
      <c r="DD109" s="3">
        <v>28</v>
      </c>
      <c r="DE109" s="3">
        <v>17</v>
      </c>
      <c r="DF109" s="3">
        <v>21</v>
      </c>
      <c r="DG109" s="3">
        <v>30</v>
      </c>
      <c r="DH109" s="3">
        <v>20</v>
      </c>
      <c r="DI109" s="3">
        <v>29</v>
      </c>
      <c r="DJ109" s="3">
        <v>18</v>
      </c>
      <c r="DK109" s="3">
        <v>16</v>
      </c>
      <c r="DL109" s="3">
        <v>111</v>
      </c>
      <c r="DM109" s="3">
        <v>95</v>
      </c>
      <c r="DN109" s="3">
        <v>62</v>
      </c>
      <c r="DO109" s="3">
        <v>93</v>
      </c>
      <c r="DP109" s="3">
        <v>69</v>
      </c>
      <c r="DQ109" s="3">
        <v>50</v>
      </c>
      <c r="DR109" s="3">
        <v>32</v>
      </c>
      <c r="DS109" s="3">
        <v>24</v>
      </c>
      <c r="DT109" s="3">
        <v>17</v>
      </c>
      <c r="DU109" s="3">
        <v>14</v>
      </c>
      <c r="DV109" s="3">
        <v>7</v>
      </c>
      <c r="DW109" s="3">
        <v>7</v>
      </c>
      <c r="DX109" s="3">
        <v>9</v>
      </c>
      <c r="DY109" s="3">
        <v>1</v>
      </c>
      <c r="DZ109" s="3">
        <v>0</v>
      </c>
      <c r="EA109" s="3">
        <v>1</v>
      </c>
      <c r="EB109">
        <v>56</v>
      </c>
      <c r="EC109">
        <v>19</v>
      </c>
      <c r="ED109">
        <v>2</v>
      </c>
      <c r="EE109">
        <v>124</v>
      </c>
      <c r="EF109">
        <v>662</v>
      </c>
      <c r="EG109">
        <v>82</v>
      </c>
    </row>
    <row r="110" spans="1:137" x14ac:dyDescent="0.2">
      <c r="A110" t="s">
        <v>339</v>
      </c>
      <c r="B110" s="1">
        <v>2</v>
      </c>
      <c r="C110">
        <v>4472</v>
      </c>
      <c r="D110">
        <v>68</v>
      </c>
      <c r="E110">
        <v>69</v>
      </c>
      <c r="F110">
        <v>60</v>
      </c>
      <c r="G110">
        <v>57</v>
      </c>
      <c r="H110">
        <v>67</v>
      </c>
      <c r="I110">
        <v>62</v>
      </c>
      <c r="J110">
        <v>52</v>
      </c>
      <c r="K110">
        <v>72</v>
      </c>
      <c r="L110">
        <v>78</v>
      </c>
      <c r="M110">
        <v>66</v>
      </c>
      <c r="N110">
        <v>83</v>
      </c>
      <c r="O110">
        <v>63</v>
      </c>
      <c r="P110">
        <v>69</v>
      </c>
      <c r="Q110">
        <v>82</v>
      </c>
      <c r="R110">
        <v>63</v>
      </c>
      <c r="S110">
        <v>77</v>
      </c>
      <c r="T110">
        <v>74</v>
      </c>
      <c r="U110">
        <v>81</v>
      </c>
      <c r="V110">
        <v>70</v>
      </c>
      <c r="W110">
        <v>79</v>
      </c>
      <c r="X110">
        <v>78</v>
      </c>
      <c r="Y110">
        <v>92</v>
      </c>
      <c r="Z110">
        <v>102</v>
      </c>
      <c r="AA110">
        <v>88</v>
      </c>
      <c r="AB110">
        <v>94</v>
      </c>
      <c r="AC110">
        <v>433</v>
      </c>
      <c r="AD110">
        <v>412</v>
      </c>
      <c r="AE110">
        <v>387</v>
      </c>
      <c r="AF110">
        <v>334</v>
      </c>
      <c r="AG110">
        <v>287</v>
      </c>
      <c r="AH110">
        <v>232</v>
      </c>
      <c r="AI110">
        <v>181</v>
      </c>
      <c r="AJ110">
        <v>119</v>
      </c>
      <c r="AK110">
        <v>86</v>
      </c>
      <c r="AL110">
        <v>80</v>
      </c>
      <c r="AM110">
        <v>32</v>
      </c>
      <c r="AN110">
        <v>23</v>
      </c>
      <c r="AO110">
        <v>10</v>
      </c>
      <c r="AP110">
        <v>7</v>
      </c>
      <c r="AQ110">
        <v>2</v>
      </c>
      <c r="AR110">
        <v>0</v>
      </c>
      <c r="AS110" s="2">
        <v>2096</v>
      </c>
      <c r="AT110" s="2">
        <v>39</v>
      </c>
      <c r="AU110" s="2">
        <v>39</v>
      </c>
      <c r="AV110" s="2">
        <v>25</v>
      </c>
      <c r="AW110" s="2">
        <v>29</v>
      </c>
      <c r="AX110" s="2">
        <v>36</v>
      </c>
      <c r="AY110" s="2">
        <v>28</v>
      </c>
      <c r="AZ110" s="2">
        <v>26</v>
      </c>
      <c r="BA110" s="2">
        <v>39</v>
      </c>
      <c r="BB110" s="2">
        <v>40</v>
      </c>
      <c r="BC110" s="2">
        <v>34</v>
      </c>
      <c r="BD110" s="2">
        <v>43</v>
      </c>
      <c r="BE110" s="2">
        <v>33</v>
      </c>
      <c r="BF110" s="2">
        <v>33</v>
      </c>
      <c r="BG110" s="2">
        <v>48</v>
      </c>
      <c r="BH110" s="2">
        <v>40</v>
      </c>
      <c r="BI110" s="2">
        <v>36</v>
      </c>
      <c r="BJ110" s="2">
        <v>36</v>
      </c>
      <c r="BK110" s="2">
        <v>47</v>
      </c>
      <c r="BL110" s="2">
        <v>34</v>
      </c>
      <c r="BM110" s="2">
        <v>34</v>
      </c>
      <c r="BN110" s="2">
        <v>37</v>
      </c>
      <c r="BO110" s="2">
        <v>43</v>
      </c>
      <c r="BP110" s="2">
        <v>44</v>
      </c>
      <c r="BQ110" s="2">
        <v>35</v>
      </c>
      <c r="BR110" s="2">
        <v>42</v>
      </c>
      <c r="BS110" s="2">
        <v>200</v>
      </c>
      <c r="BT110" s="2">
        <v>181</v>
      </c>
      <c r="BU110" s="2">
        <v>165</v>
      </c>
      <c r="BV110" s="2">
        <v>144</v>
      </c>
      <c r="BW110" s="2">
        <v>146</v>
      </c>
      <c r="BX110" s="2">
        <v>107</v>
      </c>
      <c r="BY110" s="2">
        <v>75</v>
      </c>
      <c r="BZ110" s="2">
        <v>45</v>
      </c>
      <c r="CA110" s="2">
        <v>49</v>
      </c>
      <c r="CB110" s="2">
        <v>34</v>
      </c>
      <c r="CC110" s="2">
        <v>12</v>
      </c>
      <c r="CD110" s="2">
        <v>10</v>
      </c>
      <c r="CE110" s="2">
        <v>5</v>
      </c>
      <c r="CF110" s="2">
        <v>2</v>
      </c>
      <c r="CG110" s="2">
        <v>0</v>
      </c>
      <c r="CH110" s="2">
        <v>0</v>
      </c>
      <c r="CI110">
        <v>113</v>
      </c>
      <c r="CJ110">
        <v>18</v>
      </c>
      <c r="CK110">
        <v>2</v>
      </c>
      <c r="CL110" s="3">
        <v>2376</v>
      </c>
      <c r="CM110" s="3">
        <v>29</v>
      </c>
      <c r="CN110" s="3">
        <v>30</v>
      </c>
      <c r="CO110" s="3">
        <v>35</v>
      </c>
      <c r="CP110" s="3">
        <v>28</v>
      </c>
      <c r="CQ110" s="3">
        <v>30</v>
      </c>
      <c r="CR110" s="3">
        <v>34</v>
      </c>
      <c r="CS110" s="3">
        <v>26</v>
      </c>
      <c r="CT110" s="3">
        <v>33</v>
      </c>
      <c r="CU110" s="3">
        <v>38</v>
      </c>
      <c r="CV110" s="3">
        <v>31</v>
      </c>
      <c r="CW110" s="3">
        <v>41</v>
      </c>
      <c r="CX110" s="3">
        <v>30</v>
      </c>
      <c r="CY110" s="3">
        <v>35</v>
      </c>
      <c r="CZ110" s="3">
        <v>34</v>
      </c>
      <c r="DA110" s="3">
        <v>24</v>
      </c>
      <c r="DB110" s="3">
        <v>41</v>
      </c>
      <c r="DC110" s="3">
        <v>37</v>
      </c>
      <c r="DD110" s="3">
        <v>34</v>
      </c>
      <c r="DE110" s="3">
        <v>35</v>
      </c>
      <c r="DF110" s="3">
        <v>45</v>
      </c>
      <c r="DG110" s="3">
        <v>41</v>
      </c>
      <c r="DH110" s="3">
        <v>49</v>
      </c>
      <c r="DI110" s="3">
        <v>58</v>
      </c>
      <c r="DJ110" s="3">
        <v>53</v>
      </c>
      <c r="DK110" s="3">
        <v>52</v>
      </c>
      <c r="DL110" s="3">
        <v>233</v>
      </c>
      <c r="DM110" s="3">
        <v>231</v>
      </c>
      <c r="DN110" s="3">
        <v>222</v>
      </c>
      <c r="DO110" s="3">
        <v>190</v>
      </c>
      <c r="DP110" s="3">
        <v>141</v>
      </c>
      <c r="DQ110" s="3">
        <v>125</v>
      </c>
      <c r="DR110" s="3">
        <v>106</v>
      </c>
      <c r="DS110" s="3">
        <v>74</v>
      </c>
      <c r="DT110" s="3">
        <v>37</v>
      </c>
      <c r="DU110" s="3">
        <v>46</v>
      </c>
      <c r="DV110" s="3">
        <v>20</v>
      </c>
      <c r="DW110" s="3">
        <v>12</v>
      </c>
      <c r="DX110" s="3">
        <v>5</v>
      </c>
      <c r="DY110" s="3">
        <v>5</v>
      </c>
      <c r="DZ110" s="3">
        <v>2</v>
      </c>
      <c r="EA110" s="3">
        <v>0</v>
      </c>
      <c r="EB110">
        <v>128</v>
      </c>
      <c r="EC110">
        <v>25</v>
      </c>
      <c r="ED110">
        <v>7</v>
      </c>
      <c r="EE110">
        <v>164</v>
      </c>
      <c r="EF110">
        <v>1463</v>
      </c>
      <c r="EG110">
        <v>231</v>
      </c>
    </row>
    <row r="111" spans="1:137" x14ac:dyDescent="0.2">
      <c r="A111" t="s">
        <v>340</v>
      </c>
      <c r="B111" s="1">
        <v>6</v>
      </c>
      <c r="C111">
        <v>12450</v>
      </c>
      <c r="D111">
        <v>207</v>
      </c>
      <c r="E111">
        <v>227</v>
      </c>
      <c r="F111">
        <v>208</v>
      </c>
      <c r="G111">
        <v>228</v>
      </c>
      <c r="H111">
        <v>227</v>
      </c>
      <c r="I111">
        <v>238</v>
      </c>
      <c r="J111">
        <v>199</v>
      </c>
      <c r="K111">
        <v>227</v>
      </c>
      <c r="L111">
        <v>253</v>
      </c>
      <c r="M111">
        <v>246</v>
      </c>
      <c r="N111">
        <v>277</v>
      </c>
      <c r="O111">
        <v>226</v>
      </c>
      <c r="P111">
        <v>215</v>
      </c>
      <c r="Q111">
        <v>258</v>
      </c>
      <c r="R111">
        <v>257</v>
      </c>
      <c r="S111">
        <v>255</v>
      </c>
      <c r="T111">
        <v>251</v>
      </c>
      <c r="U111">
        <v>247</v>
      </c>
      <c r="V111">
        <v>262</v>
      </c>
      <c r="W111">
        <v>189</v>
      </c>
      <c r="X111">
        <v>237</v>
      </c>
      <c r="Y111">
        <v>211</v>
      </c>
      <c r="Z111">
        <v>232</v>
      </c>
      <c r="AA111">
        <v>222</v>
      </c>
      <c r="AB111">
        <v>247</v>
      </c>
      <c r="AC111">
        <v>1160</v>
      </c>
      <c r="AD111">
        <v>1226</v>
      </c>
      <c r="AE111">
        <v>1098</v>
      </c>
      <c r="AF111">
        <v>959</v>
      </c>
      <c r="AG111">
        <v>692</v>
      </c>
      <c r="AH111">
        <v>456</v>
      </c>
      <c r="AI111">
        <v>305</v>
      </c>
      <c r="AJ111">
        <v>237</v>
      </c>
      <c r="AK111">
        <v>166</v>
      </c>
      <c r="AL111">
        <v>139</v>
      </c>
      <c r="AM111">
        <v>97</v>
      </c>
      <c r="AN111">
        <v>30</v>
      </c>
      <c r="AO111">
        <v>30</v>
      </c>
      <c r="AP111">
        <v>4</v>
      </c>
      <c r="AQ111">
        <v>4</v>
      </c>
      <c r="AR111">
        <v>0</v>
      </c>
      <c r="AS111" s="2">
        <v>6005</v>
      </c>
      <c r="AT111" s="2">
        <v>102</v>
      </c>
      <c r="AU111" s="2">
        <v>121</v>
      </c>
      <c r="AV111" s="2">
        <v>122</v>
      </c>
      <c r="AW111" s="2">
        <v>96</v>
      </c>
      <c r="AX111" s="2">
        <v>109</v>
      </c>
      <c r="AY111" s="2">
        <v>121</v>
      </c>
      <c r="AZ111" s="2">
        <v>88</v>
      </c>
      <c r="BA111" s="2">
        <v>110</v>
      </c>
      <c r="BB111" s="2">
        <v>123</v>
      </c>
      <c r="BC111" s="2">
        <v>130</v>
      </c>
      <c r="BD111" s="2">
        <v>154</v>
      </c>
      <c r="BE111" s="2">
        <v>103</v>
      </c>
      <c r="BF111" s="2">
        <v>113</v>
      </c>
      <c r="BG111" s="2">
        <v>127</v>
      </c>
      <c r="BH111" s="2">
        <v>142</v>
      </c>
      <c r="BI111" s="2">
        <v>114</v>
      </c>
      <c r="BJ111" s="2">
        <v>131</v>
      </c>
      <c r="BK111" s="2">
        <v>129</v>
      </c>
      <c r="BL111" s="2">
        <v>135</v>
      </c>
      <c r="BM111" s="2">
        <v>86</v>
      </c>
      <c r="BN111" s="2">
        <v>108</v>
      </c>
      <c r="BO111" s="2">
        <v>111</v>
      </c>
      <c r="BP111" s="2">
        <v>113</v>
      </c>
      <c r="BQ111" s="2">
        <v>103</v>
      </c>
      <c r="BR111" s="2">
        <v>120</v>
      </c>
      <c r="BS111" s="2">
        <v>531</v>
      </c>
      <c r="BT111" s="2">
        <v>586</v>
      </c>
      <c r="BU111" s="2">
        <v>529</v>
      </c>
      <c r="BV111" s="2">
        <v>455</v>
      </c>
      <c r="BW111" s="2">
        <v>328</v>
      </c>
      <c r="BX111" s="2">
        <v>219</v>
      </c>
      <c r="BY111" s="2">
        <v>144</v>
      </c>
      <c r="BZ111" s="2">
        <v>110</v>
      </c>
      <c r="CA111" s="2">
        <v>65</v>
      </c>
      <c r="CB111" s="2">
        <v>61</v>
      </c>
      <c r="CC111" s="2">
        <v>42</v>
      </c>
      <c r="CD111" s="2">
        <v>12</v>
      </c>
      <c r="CE111" s="2">
        <v>9</v>
      </c>
      <c r="CF111" s="2">
        <v>2</v>
      </c>
      <c r="CG111" s="2">
        <v>1</v>
      </c>
      <c r="CH111" s="2">
        <v>0</v>
      </c>
      <c r="CI111">
        <v>193</v>
      </c>
      <c r="CJ111">
        <v>25</v>
      </c>
      <c r="CK111">
        <v>3</v>
      </c>
      <c r="CL111" s="3">
        <v>6445</v>
      </c>
      <c r="CM111" s="3">
        <v>105</v>
      </c>
      <c r="CN111" s="3">
        <v>106</v>
      </c>
      <c r="CO111" s="3">
        <v>86</v>
      </c>
      <c r="CP111" s="3">
        <v>132</v>
      </c>
      <c r="CQ111" s="3">
        <v>118</v>
      </c>
      <c r="CR111" s="3">
        <v>118</v>
      </c>
      <c r="CS111" s="3">
        <v>110</v>
      </c>
      <c r="CT111" s="3">
        <v>117</v>
      </c>
      <c r="CU111" s="3">
        <v>130</v>
      </c>
      <c r="CV111" s="3">
        <v>116</v>
      </c>
      <c r="CW111" s="3">
        <v>123</v>
      </c>
      <c r="CX111" s="3">
        <v>123</v>
      </c>
      <c r="CY111" s="3">
        <v>102</v>
      </c>
      <c r="CZ111" s="3">
        <v>131</v>
      </c>
      <c r="DA111" s="3">
        <v>116</v>
      </c>
      <c r="DB111" s="3">
        <v>140</v>
      </c>
      <c r="DC111" s="3">
        <v>120</v>
      </c>
      <c r="DD111" s="3">
        <v>118</v>
      </c>
      <c r="DE111" s="3">
        <v>127</v>
      </c>
      <c r="DF111" s="3">
        <v>103</v>
      </c>
      <c r="DG111" s="3">
        <v>129</v>
      </c>
      <c r="DH111" s="3">
        <v>100</v>
      </c>
      <c r="DI111" s="3">
        <v>119</v>
      </c>
      <c r="DJ111" s="3">
        <v>119</v>
      </c>
      <c r="DK111" s="3">
        <v>127</v>
      </c>
      <c r="DL111" s="3">
        <v>630</v>
      </c>
      <c r="DM111" s="3">
        <v>640</v>
      </c>
      <c r="DN111" s="3">
        <v>569</v>
      </c>
      <c r="DO111" s="3">
        <v>505</v>
      </c>
      <c r="DP111" s="3">
        <v>364</v>
      </c>
      <c r="DQ111" s="3">
        <v>237</v>
      </c>
      <c r="DR111" s="3">
        <v>161</v>
      </c>
      <c r="DS111" s="3">
        <v>127</v>
      </c>
      <c r="DT111" s="3">
        <v>102</v>
      </c>
      <c r="DU111" s="3">
        <v>78</v>
      </c>
      <c r="DV111" s="3">
        <v>55</v>
      </c>
      <c r="DW111" s="3">
        <v>18</v>
      </c>
      <c r="DX111" s="3">
        <v>21</v>
      </c>
      <c r="DY111" s="3">
        <v>2</v>
      </c>
      <c r="DZ111" s="3">
        <v>3</v>
      </c>
      <c r="EA111" s="3">
        <v>0</v>
      </c>
      <c r="EB111">
        <v>279</v>
      </c>
      <c r="EC111">
        <v>44</v>
      </c>
      <c r="ED111">
        <v>5</v>
      </c>
      <c r="EE111">
        <v>594</v>
      </c>
      <c r="EF111">
        <v>3909</v>
      </c>
      <c r="EG111">
        <v>399</v>
      </c>
    </row>
    <row r="112" spans="1:137" x14ac:dyDescent="0.2">
      <c r="A112" t="s">
        <v>341</v>
      </c>
      <c r="B112" s="1">
        <v>2</v>
      </c>
      <c r="C112">
        <v>28720</v>
      </c>
      <c r="D112">
        <v>579</v>
      </c>
      <c r="E112">
        <v>307</v>
      </c>
      <c r="F112">
        <v>313</v>
      </c>
      <c r="G112">
        <v>338</v>
      </c>
      <c r="H112">
        <v>309</v>
      </c>
      <c r="I112">
        <v>305</v>
      </c>
      <c r="J112">
        <v>314</v>
      </c>
      <c r="K112">
        <v>307</v>
      </c>
      <c r="L112">
        <v>336</v>
      </c>
      <c r="M112">
        <v>330</v>
      </c>
      <c r="N112">
        <v>425</v>
      </c>
      <c r="O112">
        <v>391</v>
      </c>
      <c r="P112">
        <v>408</v>
      </c>
      <c r="Q112">
        <v>432</v>
      </c>
      <c r="R112">
        <v>391</v>
      </c>
      <c r="S112">
        <v>444</v>
      </c>
      <c r="T112">
        <v>431</v>
      </c>
      <c r="U112">
        <v>421</v>
      </c>
      <c r="V112">
        <v>462</v>
      </c>
      <c r="W112">
        <v>411</v>
      </c>
      <c r="X112">
        <v>520</v>
      </c>
      <c r="Y112">
        <v>586</v>
      </c>
      <c r="Z112">
        <v>579</v>
      </c>
      <c r="AA112">
        <v>532</v>
      </c>
      <c r="AB112">
        <v>585</v>
      </c>
      <c r="AC112">
        <v>2861</v>
      </c>
      <c r="AD112">
        <v>2455</v>
      </c>
      <c r="AE112">
        <v>1990</v>
      </c>
      <c r="AF112">
        <v>2051</v>
      </c>
      <c r="AG112">
        <v>1885</v>
      </c>
      <c r="AH112">
        <v>1674</v>
      </c>
      <c r="AI112">
        <v>1305</v>
      </c>
      <c r="AJ112">
        <v>1229</v>
      </c>
      <c r="AK112">
        <v>860</v>
      </c>
      <c r="AL112">
        <v>767</v>
      </c>
      <c r="AM112">
        <v>507</v>
      </c>
      <c r="AN112">
        <v>357</v>
      </c>
      <c r="AO112">
        <v>211</v>
      </c>
      <c r="AP112">
        <v>79</v>
      </c>
      <c r="AQ112">
        <v>31</v>
      </c>
      <c r="AR112">
        <v>2</v>
      </c>
      <c r="AS112" s="2">
        <v>13006</v>
      </c>
      <c r="AT112" s="2">
        <v>275</v>
      </c>
      <c r="AU112" s="2">
        <v>160</v>
      </c>
      <c r="AV112" s="2">
        <v>148</v>
      </c>
      <c r="AW112" s="2">
        <v>180</v>
      </c>
      <c r="AX112" s="2">
        <v>153</v>
      </c>
      <c r="AY112" s="2">
        <v>147</v>
      </c>
      <c r="AZ112" s="2">
        <v>160</v>
      </c>
      <c r="BA112" s="2">
        <v>163</v>
      </c>
      <c r="BB112" s="2">
        <v>172</v>
      </c>
      <c r="BC112" s="2">
        <v>162</v>
      </c>
      <c r="BD112" s="2">
        <v>231</v>
      </c>
      <c r="BE112" s="2">
        <v>206</v>
      </c>
      <c r="BF112" s="2">
        <v>200</v>
      </c>
      <c r="BG112" s="2">
        <v>221</v>
      </c>
      <c r="BH112" s="2">
        <v>208</v>
      </c>
      <c r="BI112" s="2">
        <v>222</v>
      </c>
      <c r="BJ112" s="2">
        <v>207</v>
      </c>
      <c r="BK112" s="2">
        <v>215</v>
      </c>
      <c r="BL112" s="2">
        <v>211</v>
      </c>
      <c r="BM112" s="2">
        <v>186</v>
      </c>
      <c r="BN112" s="2">
        <v>238</v>
      </c>
      <c r="BO112" s="2">
        <v>268</v>
      </c>
      <c r="BP112" s="2">
        <v>262</v>
      </c>
      <c r="BQ112" s="2">
        <v>270</v>
      </c>
      <c r="BR112" s="2">
        <v>285</v>
      </c>
      <c r="BS112" s="2">
        <v>1361</v>
      </c>
      <c r="BT112" s="2">
        <v>1161</v>
      </c>
      <c r="BU112" s="2">
        <v>868</v>
      </c>
      <c r="BV112" s="2">
        <v>921</v>
      </c>
      <c r="BW112" s="2">
        <v>809</v>
      </c>
      <c r="BX112" s="2">
        <v>708</v>
      </c>
      <c r="BY112" s="2">
        <v>529</v>
      </c>
      <c r="BZ112" s="2">
        <v>514</v>
      </c>
      <c r="CA112" s="2">
        <v>330</v>
      </c>
      <c r="CB112" s="2">
        <v>285</v>
      </c>
      <c r="CC112" s="2">
        <v>177</v>
      </c>
      <c r="CD112" s="2">
        <v>111</v>
      </c>
      <c r="CE112" s="2">
        <v>55</v>
      </c>
      <c r="CF112" s="2">
        <v>20</v>
      </c>
      <c r="CG112" s="2">
        <v>6</v>
      </c>
      <c r="CH112" s="2">
        <v>0</v>
      </c>
      <c r="CI112">
        <v>984</v>
      </c>
      <c r="CJ112">
        <v>193</v>
      </c>
      <c r="CK112">
        <v>26</v>
      </c>
      <c r="CL112" s="3">
        <v>15714</v>
      </c>
      <c r="CM112" s="3">
        <v>304</v>
      </c>
      <c r="CN112" s="3">
        <v>147</v>
      </c>
      <c r="CO112" s="3">
        <v>165</v>
      </c>
      <c r="CP112" s="3">
        <v>158</v>
      </c>
      <c r="CQ112" s="3">
        <v>156</v>
      </c>
      <c r="CR112" s="3">
        <v>158</v>
      </c>
      <c r="CS112" s="3">
        <v>154</v>
      </c>
      <c r="CT112" s="3">
        <v>144</v>
      </c>
      <c r="CU112" s="3">
        <v>164</v>
      </c>
      <c r="CV112" s="3">
        <v>168</v>
      </c>
      <c r="CW112" s="3">
        <v>194</v>
      </c>
      <c r="CX112" s="3">
        <v>185</v>
      </c>
      <c r="CY112" s="3">
        <v>208</v>
      </c>
      <c r="CZ112" s="3">
        <v>211</v>
      </c>
      <c r="DA112" s="3">
        <v>183</v>
      </c>
      <c r="DB112" s="3">
        <v>223</v>
      </c>
      <c r="DC112" s="3">
        <v>224</v>
      </c>
      <c r="DD112" s="3">
        <v>206</v>
      </c>
      <c r="DE112" s="3">
        <v>251</v>
      </c>
      <c r="DF112" s="3">
        <v>225</v>
      </c>
      <c r="DG112" s="3">
        <v>282</v>
      </c>
      <c r="DH112" s="3">
        <v>317</v>
      </c>
      <c r="DI112" s="3">
        <v>316</v>
      </c>
      <c r="DJ112" s="3">
        <v>262</v>
      </c>
      <c r="DK112" s="3">
        <v>300</v>
      </c>
      <c r="DL112" s="3">
        <v>1500</v>
      </c>
      <c r="DM112" s="3">
        <v>1294</v>
      </c>
      <c r="DN112" s="3">
        <v>1122</v>
      </c>
      <c r="DO112" s="3">
        <v>1130</v>
      </c>
      <c r="DP112" s="3">
        <v>1076</v>
      </c>
      <c r="DQ112" s="3">
        <v>967</v>
      </c>
      <c r="DR112" s="3">
        <v>776</v>
      </c>
      <c r="DS112" s="3">
        <v>715</v>
      </c>
      <c r="DT112" s="3">
        <v>530</v>
      </c>
      <c r="DU112" s="3">
        <v>482</v>
      </c>
      <c r="DV112" s="3">
        <v>330</v>
      </c>
      <c r="DW112" s="3">
        <v>246</v>
      </c>
      <c r="DX112" s="3">
        <v>156</v>
      </c>
      <c r="DY112" s="3">
        <v>59</v>
      </c>
      <c r="DZ112" s="3">
        <v>25</v>
      </c>
      <c r="EA112" s="3">
        <v>2</v>
      </c>
      <c r="EB112">
        <v>1829</v>
      </c>
      <c r="EC112">
        <v>488</v>
      </c>
      <c r="ED112">
        <v>86</v>
      </c>
      <c r="EE112">
        <v>981</v>
      </c>
      <c r="EF112">
        <v>8727</v>
      </c>
      <c r="EG112">
        <v>1743</v>
      </c>
    </row>
    <row r="113" spans="1:137" x14ac:dyDescent="0.2">
      <c r="A113" t="s">
        <v>342</v>
      </c>
      <c r="B113" s="1">
        <v>4</v>
      </c>
      <c r="C113">
        <v>29939</v>
      </c>
      <c r="D113">
        <v>407</v>
      </c>
      <c r="E113">
        <v>440</v>
      </c>
      <c r="F113">
        <v>412</v>
      </c>
      <c r="G113">
        <v>402</v>
      </c>
      <c r="H113">
        <v>436</v>
      </c>
      <c r="I113">
        <v>442</v>
      </c>
      <c r="J113">
        <v>440</v>
      </c>
      <c r="K113">
        <v>441</v>
      </c>
      <c r="L113">
        <v>511</v>
      </c>
      <c r="M113">
        <v>468</v>
      </c>
      <c r="N113">
        <v>524</v>
      </c>
      <c r="O113">
        <v>491</v>
      </c>
      <c r="P113">
        <v>512</v>
      </c>
      <c r="Q113">
        <v>490</v>
      </c>
      <c r="R113">
        <v>591</v>
      </c>
      <c r="S113">
        <v>557</v>
      </c>
      <c r="T113">
        <v>567</v>
      </c>
      <c r="U113">
        <v>607</v>
      </c>
      <c r="V113">
        <v>611</v>
      </c>
      <c r="W113">
        <v>513</v>
      </c>
      <c r="X113">
        <v>630</v>
      </c>
      <c r="Y113">
        <v>610</v>
      </c>
      <c r="Z113">
        <v>681</v>
      </c>
      <c r="AA113">
        <v>639</v>
      </c>
      <c r="AB113">
        <v>635</v>
      </c>
      <c r="AC113">
        <v>2896</v>
      </c>
      <c r="AD113">
        <v>2521</v>
      </c>
      <c r="AE113">
        <v>2293</v>
      </c>
      <c r="AF113">
        <v>2223</v>
      </c>
      <c r="AG113">
        <v>1849</v>
      </c>
      <c r="AH113">
        <v>1458</v>
      </c>
      <c r="AI113">
        <v>1077</v>
      </c>
      <c r="AJ113">
        <v>886</v>
      </c>
      <c r="AK113">
        <v>550</v>
      </c>
      <c r="AL113">
        <v>442</v>
      </c>
      <c r="AM113">
        <v>312</v>
      </c>
      <c r="AN113">
        <v>219</v>
      </c>
      <c r="AO113">
        <v>102</v>
      </c>
      <c r="AP113">
        <v>42</v>
      </c>
      <c r="AQ113">
        <v>10</v>
      </c>
      <c r="AR113">
        <v>2</v>
      </c>
      <c r="AS113" s="2">
        <v>14385</v>
      </c>
      <c r="AT113" s="2">
        <v>214</v>
      </c>
      <c r="AU113" s="2">
        <v>231</v>
      </c>
      <c r="AV113" s="2">
        <v>211</v>
      </c>
      <c r="AW113" s="2">
        <v>195</v>
      </c>
      <c r="AX113" s="2">
        <v>245</v>
      </c>
      <c r="AY113" s="2">
        <v>214</v>
      </c>
      <c r="AZ113" s="2">
        <v>231</v>
      </c>
      <c r="BA113" s="2">
        <v>238</v>
      </c>
      <c r="BB113" s="2">
        <v>264</v>
      </c>
      <c r="BC113" s="2">
        <v>242</v>
      </c>
      <c r="BD113" s="2">
        <v>287</v>
      </c>
      <c r="BE113" s="2">
        <v>247</v>
      </c>
      <c r="BF113" s="2">
        <v>254</v>
      </c>
      <c r="BG113" s="2">
        <v>247</v>
      </c>
      <c r="BH113" s="2">
        <v>299</v>
      </c>
      <c r="BI113" s="2">
        <v>259</v>
      </c>
      <c r="BJ113" s="2">
        <v>275</v>
      </c>
      <c r="BK113" s="2">
        <v>312</v>
      </c>
      <c r="BL113" s="2">
        <v>319</v>
      </c>
      <c r="BM113" s="2">
        <v>262</v>
      </c>
      <c r="BN113" s="2">
        <v>321</v>
      </c>
      <c r="BO113" s="2">
        <v>289</v>
      </c>
      <c r="BP113" s="2">
        <v>327</v>
      </c>
      <c r="BQ113" s="2">
        <v>314</v>
      </c>
      <c r="BR113" s="2">
        <v>286</v>
      </c>
      <c r="BS113" s="2">
        <v>1407</v>
      </c>
      <c r="BT113" s="2">
        <v>1212</v>
      </c>
      <c r="BU113" s="2">
        <v>1086</v>
      </c>
      <c r="BV113" s="2">
        <v>1033</v>
      </c>
      <c r="BW113" s="2">
        <v>839</v>
      </c>
      <c r="BX113" s="2">
        <v>643</v>
      </c>
      <c r="BY113" s="2">
        <v>484</v>
      </c>
      <c r="BZ113" s="2">
        <v>402</v>
      </c>
      <c r="CA113" s="2">
        <v>254</v>
      </c>
      <c r="CB113" s="2">
        <v>177</v>
      </c>
      <c r="CC113" s="2">
        <v>118</v>
      </c>
      <c r="CD113" s="2">
        <v>83</v>
      </c>
      <c r="CE113" s="2">
        <v>41</v>
      </c>
      <c r="CF113" s="2">
        <v>18</v>
      </c>
      <c r="CG113" s="2">
        <v>4</v>
      </c>
      <c r="CH113" s="2">
        <v>0</v>
      </c>
      <c r="CI113">
        <v>694</v>
      </c>
      <c r="CJ113">
        <v>146</v>
      </c>
      <c r="CK113">
        <v>22</v>
      </c>
      <c r="CL113" s="3">
        <v>15554</v>
      </c>
      <c r="CM113" s="3">
        <v>193</v>
      </c>
      <c r="CN113" s="3">
        <v>209</v>
      </c>
      <c r="CO113" s="3">
        <v>201</v>
      </c>
      <c r="CP113" s="3">
        <v>207</v>
      </c>
      <c r="CQ113" s="3">
        <v>191</v>
      </c>
      <c r="CR113" s="3">
        <v>228</v>
      </c>
      <c r="CS113" s="3">
        <v>209</v>
      </c>
      <c r="CT113" s="3">
        <v>203</v>
      </c>
      <c r="CU113" s="3">
        <v>247</v>
      </c>
      <c r="CV113" s="3">
        <v>226</v>
      </c>
      <c r="CW113" s="3">
        <v>237</v>
      </c>
      <c r="CX113" s="3">
        <v>245</v>
      </c>
      <c r="CY113" s="3">
        <v>258</v>
      </c>
      <c r="CZ113" s="3">
        <v>244</v>
      </c>
      <c r="DA113" s="3">
        <v>292</v>
      </c>
      <c r="DB113" s="3">
        <v>298</v>
      </c>
      <c r="DC113" s="3">
        <v>292</v>
      </c>
      <c r="DD113" s="3">
        <v>294</v>
      </c>
      <c r="DE113" s="3">
        <v>291</v>
      </c>
      <c r="DF113" s="3">
        <v>251</v>
      </c>
      <c r="DG113" s="3">
        <v>309</v>
      </c>
      <c r="DH113" s="3">
        <v>321</v>
      </c>
      <c r="DI113" s="3">
        <v>354</v>
      </c>
      <c r="DJ113" s="3">
        <v>325</v>
      </c>
      <c r="DK113" s="3">
        <v>349</v>
      </c>
      <c r="DL113" s="3">
        <v>1489</v>
      </c>
      <c r="DM113" s="3">
        <v>1309</v>
      </c>
      <c r="DN113" s="3">
        <v>1206</v>
      </c>
      <c r="DO113" s="3">
        <v>1189</v>
      </c>
      <c r="DP113" s="3">
        <v>1010</v>
      </c>
      <c r="DQ113" s="3">
        <v>815</v>
      </c>
      <c r="DR113" s="3">
        <v>593</v>
      </c>
      <c r="DS113" s="3">
        <v>484</v>
      </c>
      <c r="DT113" s="3">
        <v>297</v>
      </c>
      <c r="DU113" s="3">
        <v>265</v>
      </c>
      <c r="DV113" s="3">
        <v>195</v>
      </c>
      <c r="DW113" s="3">
        <v>135</v>
      </c>
      <c r="DX113" s="3">
        <v>61</v>
      </c>
      <c r="DY113" s="3">
        <v>24</v>
      </c>
      <c r="DZ113" s="3">
        <v>6</v>
      </c>
      <c r="EA113" s="3">
        <v>2</v>
      </c>
      <c r="EB113">
        <v>985</v>
      </c>
      <c r="EC113">
        <v>229</v>
      </c>
      <c r="ED113">
        <v>32</v>
      </c>
      <c r="EE113">
        <v>1276</v>
      </c>
      <c r="EF113">
        <v>9287</v>
      </c>
      <c r="EG113">
        <v>1408</v>
      </c>
    </row>
    <row r="114" spans="1:137" x14ac:dyDescent="0.2">
      <c r="A114" t="s">
        <v>343</v>
      </c>
      <c r="B114" s="1">
        <v>5</v>
      </c>
      <c r="C114">
        <v>34995</v>
      </c>
      <c r="D114">
        <v>617</v>
      </c>
      <c r="E114">
        <v>617</v>
      </c>
      <c r="F114">
        <v>676</v>
      </c>
      <c r="G114">
        <v>662</v>
      </c>
      <c r="H114">
        <v>682</v>
      </c>
      <c r="I114">
        <v>741</v>
      </c>
      <c r="J114">
        <v>680</v>
      </c>
      <c r="K114">
        <v>682</v>
      </c>
      <c r="L114">
        <v>639</v>
      </c>
      <c r="M114">
        <v>669</v>
      </c>
      <c r="N114">
        <v>815</v>
      </c>
      <c r="O114">
        <v>768</v>
      </c>
      <c r="P114">
        <v>763</v>
      </c>
      <c r="Q114">
        <v>778</v>
      </c>
      <c r="R114">
        <v>812</v>
      </c>
      <c r="S114">
        <v>875</v>
      </c>
      <c r="T114">
        <v>738</v>
      </c>
      <c r="U114">
        <v>697</v>
      </c>
      <c r="V114">
        <v>692</v>
      </c>
      <c r="W114">
        <v>603</v>
      </c>
      <c r="X114">
        <v>717</v>
      </c>
      <c r="Y114">
        <v>684</v>
      </c>
      <c r="Z114">
        <v>728</v>
      </c>
      <c r="AA114">
        <v>676</v>
      </c>
      <c r="AB114">
        <v>686</v>
      </c>
      <c r="AC114">
        <v>3236</v>
      </c>
      <c r="AD114">
        <v>2909</v>
      </c>
      <c r="AE114">
        <v>2795</v>
      </c>
      <c r="AF114">
        <v>2390</v>
      </c>
      <c r="AG114">
        <v>1939</v>
      </c>
      <c r="AH114">
        <v>1254</v>
      </c>
      <c r="AI114">
        <v>829</v>
      </c>
      <c r="AJ114">
        <v>636</v>
      </c>
      <c r="AK114">
        <v>473</v>
      </c>
      <c r="AL114">
        <v>358</v>
      </c>
      <c r="AM114">
        <v>220</v>
      </c>
      <c r="AN114">
        <v>129</v>
      </c>
      <c r="AO114">
        <v>77</v>
      </c>
      <c r="AP114">
        <v>41</v>
      </c>
      <c r="AQ114">
        <v>9</v>
      </c>
      <c r="AR114">
        <v>3</v>
      </c>
      <c r="AS114" s="2">
        <v>17039</v>
      </c>
      <c r="AT114" s="2">
        <v>326</v>
      </c>
      <c r="AU114" s="2">
        <v>329</v>
      </c>
      <c r="AV114" s="2">
        <v>323</v>
      </c>
      <c r="AW114" s="2">
        <v>318</v>
      </c>
      <c r="AX114" s="2">
        <v>355</v>
      </c>
      <c r="AY114" s="2">
        <v>377</v>
      </c>
      <c r="AZ114" s="2">
        <v>327</v>
      </c>
      <c r="BA114" s="2">
        <v>329</v>
      </c>
      <c r="BB114" s="2">
        <v>315</v>
      </c>
      <c r="BC114" s="2">
        <v>344</v>
      </c>
      <c r="BD114" s="2">
        <v>415</v>
      </c>
      <c r="BE114" s="2">
        <v>381</v>
      </c>
      <c r="BF114" s="2">
        <v>387</v>
      </c>
      <c r="BG114" s="2">
        <v>391</v>
      </c>
      <c r="BH114" s="2">
        <v>395</v>
      </c>
      <c r="BI114" s="2">
        <v>438</v>
      </c>
      <c r="BJ114" s="2">
        <v>389</v>
      </c>
      <c r="BK114" s="2">
        <v>325</v>
      </c>
      <c r="BL114" s="2">
        <v>351</v>
      </c>
      <c r="BM114" s="2">
        <v>325</v>
      </c>
      <c r="BN114" s="2">
        <v>368</v>
      </c>
      <c r="BO114" s="2">
        <v>346</v>
      </c>
      <c r="BP114" s="2">
        <v>359</v>
      </c>
      <c r="BQ114" s="2">
        <v>338</v>
      </c>
      <c r="BR114" s="2">
        <v>349</v>
      </c>
      <c r="BS114" s="2">
        <v>1532</v>
      </c>
      <c r="BT114" s="2">
        <v>1381</v>
      </c>
      <c r="BU114" s="2">
        <v>1307</v>
      </c>
      <c r="BV114" s="2">
        <v>1140</v>
      </c>
      <c r="BW114" s="2">
        <v>910</v>
      </c>
      <c r="BX114" s="2">
        <v>600</v>
      </c>
      <c r="BY114" s="2">
        <v>370</v>
      </c>
      <c r="BZ114" s="2">
        <v>323</v>
      </c>
      <c r="CA114" s="2">
        <v>235</v>
      </c>
      <c r="CB114" s="2">
        <v>172</v>
      </c>
      <c r="CC114" s="2">
        <v>84</v>
      </c>
      <c r="CD114" s="2">
        <v>47</v>
      </c>
      <c r="CE114" s="2">
        <v>21</v>
      </c>
      <c r="CF114" s="2">
        <v>14</v>
      </c>
      <c r="CG114" s="2">
        <v>2</v>
      </c>
      <c r="CH114" s="2">
        <v>2</v>
      </c>
      <c r="CI114">
        <v>577</v>
      </c>
      <c r="CJ114">
        <v>85</v>
      </c>
      <c r="CK114">
        <v>18</v>
      </c>
      <c r="CL114" s="3">
        <v>17956</v>
      </c>
      <c r="CM114" s="3">
        <v>291</v>
      </c>
      <c r="CN114" s="3">
        <v>288</v>
      </c>
      <c r="CO114" s="3">
        <v>354</v>
      </c>
      <c r="CP114" s="3">
        <v>343</v>
      </c>
      <c r="CQ114" s="3">
        <v>327</v>
      </c>
      <c r="CR114" s="3">
        <v>364</v>
      </c>
      <c r="CS114" s="3">
        <v>353</v>
      </c>
      <c r="CT114" s="3">
        <v>353</v>
      </c>
      <c r="CU114" s="3">
        <v>324</v>
      </c>
      <c r="CV114" s="3">
        <v>325</v>
      </c>
      <c r="CW114" s="3">
        <v>400</v>
      </c>
      <c r="CX114" s="3">
        <v>387</v>
      </c>
      <c r="CY114" s="3">
        <v>376</v>
      </c>
      <c r="CZ114" s="3">
        <v>387</v>
      </c>
      <c r="DA114" s="3">
        <v>416</v>
      </c>
      <c r="DB114" s="3">
        <v>437</v>
      </c>
      <c r="DC114" s="3">
        <v>349</v>
      </c>
      <c r="DD114" s="3">
        <v>373</v>
      </c>
      <c r="DE114" s="3">
        <v>341</v>
      </c>
      <c r="DF114" s="3">
        <v>278</v>
      </c>
      <c r="DG114" s="3">
        <v>349</v>
      </c>
      <c r="DH114" s="3">
        <v>338</v>
      </c>
      <c r="DI114" s="3">
        <v>369</v>
      </c>
      <c r="DJ114" s="3">
        <v>338</v>
      </c>
      <c r="DK114" s="3">
        <v>337</v>
      </c>
      <c r="DL114" s="3">
        <v>1705</v>
      </c>
      <c r="DM114" s="3">
        <v>1528</v>
      </c>
      <c r="DN114" s="3">
        <v>1488</v>
      </c>
      <c r="DO114" s="3">
        <v>1251</v>
      </c>
      <c r="DP114" s="3">
        <v>1029</v>
      </c>
      <c r="DQ114" s="3">
        <v>654</v>
      </c>
      <c r="DR114" s="3">
        <v>459</v>
      </c>
      <c r="DS114" s="3">
        <v>313</v>
      </c>
      <c r="DT114" s="3">
        <v>238</v>
      </c>
      <c r="DU114" s="3">
        <v>186</v>
      </c>
      <c r="DV114" s="3">
        <v>135</v>
      </c>
      <c r="DW114" s="3">
        <v>82</v>
      </c>
      <c r="DX114" s="3">
        <v>56</v>
      </c>
      <c r="DY114" s="3">
        <v>27</v>
      </c>
      <c r="DZ114" s="3">
        <v>7</v>
      </c>
      <c r="EA114" s="3">
        <v>1</v>
      </c>
      <c r="EB114">
        <v>734</v>
      </c>
      <c r="EC114">
        <v>174</v>
      </c>
      <c r="ED114">
        <v>35</v>
      </c>
      <c r="EE114">
        <v>1966</v>
      </c>
      <c r="EF114">
        <v>10509</v>
      </c>
      <c r="EG114">
        <v>1112</v>
      </c>
    </row>
    <row r="115" spans="1:137" x14ac:dyDescent="0.2">
      <c r="A115" t="s">
        <v>344</v>
      </c>
      <c r="B115" s="1">
        <v>2</v>
      </c>
      <c r="C115">
        <v>8763</v>
      </c>
      <c r="D115">
        <v>67</v>
      </c>
      <c r="E115">
        <v>85</v>
      </c>
      <c r="F115">
        <v>76</v>
      </c>
      <c r="G115">
        <v>75</v>
      </c>
      <c r="H115">
        <v>74</v>
      </c>
      <c r="I115">
        <v>69</v>
      </c>
      <c r="J115">
        <v>63</v>
      </c>
      <c r="K115">
        <v>78</v>
      </c>
      <c r="L115">
        <v>81</v>
      </c>
      <c r="M115">
        <v>80</v>
      </c>
      <c r="N115">
        <v>91</v>
      </c>
      <c r="O115">
        <v>92</v>
      </c>
      <c r="P115">
        <v>88</v>
      </c>
      <c r="Q115">
        <v>102</v>
      </c>
      <c r="R115">
        <v>124</v>
      </c>
      <c r="S115">
        <v>126</v>
      </c>
      <c r="T115">
        <v>127</v>
      </c>
      <c r="U115">
        <v>127</v>
      </c>
      <c r="V115">
        <v>131</v>
      </c>
      <c r="W115">
        <v>153</v>
      </c>
      <c r="X115">
        <v>140</v>
      </c>
      <c r="Y115">
        <v>201</v>
      </c>
      <c r="Z115">
        <v>204</v>
      </c>
      <c r="AA115">
        <v>166</v>
      </c>
      <c r="AB115">
        <v>224</v>
      </c>
      <c r="AC115">
        <v>928</v>
      </c>
      <c r="AD115">
        <v>764</v>
      </c>
      <c r="AE115">
        <v>610</v>
      </c>
      <c r="AF115">
        <v>581</v>
      </c>
      <c r="AG115">
        <v>639</v>
      </c>
      <c r="AH115">
        <v>640</v>
      </c>
      <c r="AI115">
        <v>457</v>
      </c>
      <c r="AJ115">
        <v>417</v>
      </c>
      <c r="AK115">
        <v>303</v>
      </c>
      <c r="AL115">
        <v>209</v>
      </c>
      <c r="AM115">
        <v>152</v>
      </c>
      <c r="AN115">
        <v>127</v>
      </c>
      <c r="AO115">
        <v>65</v>
      </c>
      <c r="AP115">
        <v>21</v>
      </c>
      <c r="AQ115">
        <v>6</v>
      </c>
      <c r="AR115">
        <v>1</v>
      </c>
      <c r="AS115" s="2">
        <v>3793</v>
      </c>
      <c r="AT115" s="2">
        <v>40</v>
      </c>
      <c r="AU115" s="2">
        <v>43</v>
      </c>
      <c r="AV115" s="2">
        <v>32</v>
      </c>
      <c r="AW115" s="2">
        <v>33</v>
      </c>
      <c r="AX115" s="2">
        <v>32</v>
      </c>
      <c r="AY115" s="2">
        <v>42</v>
      </c>
      <c r="AZ115" s="2">
        <v>30</v>
      </c>
      <c r="BA115" s="2">
        <v>45</v>
      </c>
      <c r="BB115" s="2">
        <v>30</v>
      </c>
      <c r="BC115" s="2">
        <v>46</v>
      </c>
      <c r="BD115" s="2">
        <v>34</v>
      </c>
      <c r="BE115" s="2">
        <v>35</v>
      </c>
      <c r="BF115" s="2">
        <v>37</v>
      </c>
      <c r="BG115" s="2">
        <v>47</v>
      </c>
      <c r="BH115" s="2">
        <v>67</v>
      </c>
      <c r="BI115" s="2">
        <v>73</v>
      </c>
      <c r="BJ115" s="2">
        <v>56</v>
      </c>
      <c r="BK115" s="2">
        <v>56</v>
      </c>
      <c r="BL115" s="2">
        <v>60</v>
      </c>
      <c r="BM115" s="2">
        <v>62</v>
      </c>
      <c r="BN115" s="2">
        <v>70</v>
      </c>
      <c r="BO115" s="2">
        <v>73</v>
      </c>
      <c r="BP115" s="2">
        <v>102</v>
      </c>
      <c r="BQ115" s="2">
        <v>70</v>
      </c>
      <c r="BR115" s="2">
        <v>93</v>
      </c>
      <c r="BS115" s="2">
        <v>414</v>
      </c>
      <c r="BT115" s="2">
        <v>314</v>
      </c>
      <c r="BU115" s="2">
        <v>259</v>
      </c>
      <c r="BV115" s="2">
        <v>263</v>
      </c>
      <c r="BW115" s="2">
        <v>277</v>
      </c>
      <c r="BX115" s="2">
        <v>267</v>
      </c>
      <c r="BY115" s="2">
        <v>189</v>
      </c>
      <c r="BZ115" s="2">
        <v>175</v>
      </c>
      <c r="CA115" s="2">
        <v>132</v>
      </c>
      <c r="CB115" s="2">
        <v>70</v>
      </c>
      <c r="CC115" s="2">
        <v>57</v>
      </c>
      <c r="CD115" s="2">
        <v>47</v>
      </c>
      <c r="CE115" s="2">
        <v>17</v>
      </c>
      <c r="CF115" s="2">
        <v>1</v>
      </c>
      <c r="CG115" s="2">
        <v>2</v>
      </c>
      <c r="CH115" s="2">
        <v>0</v>
      </c>
      <c r="CI115">
        <v>326</v>
      </c>
      <c r="CJ115">
        <v>67</v>
      </c>
      <c r="CK115">
        <v>3</v>
      </c>
      <c r="CL115" s="3">
        <v>4970</v>
      </c>
      <c r="CM115" s="3">
        <v>27</v>
      </c>
      <c r="CN115" s="3">
        <v>43</v>
      </c>
      <c r="CO115" s="3">
        <v>44</v>
      </c>
      <c r="CP115" s="3">
        <v>42</v>
      </c>
      <c r="CQ115" s="3">
        <v>42</v>
      </c>
      <c r="CR115" s="3">
        <v>27</v>
      </c>
      <c r="CS115" s="3">
        <v>33</v>
      </c>
      <c r="CT115" s="3">
        <v>33</v>
      </c>
      <c r="CU115" s="3">
        <v>51</v>
      </c>
      <c r="CV115" s="3">
        <v>34</v>
      </c>
      <c r="CW115" s="3">
        <v>56</v>
      </c>
      <c r="CX115" s="3">
        <v>56</v>
      </c>
      <c r="CY115" s="3">
        <v>51</v>
      </c>
      <c r="CZ115" s="3">
        <v>55</v>
      </c>
      <c r="DA115" s="3">
        <v>57</v>
      </c>
      <c r="DB115" s="3">
        <v>53</v>
      </c>
      <c r="DC115" s="3">
        <v>71</v>
      </c>
      <c r="DD115" s="3">
        <v>71</v>
      </c>
      <c r="DE115" s="3">
        <v>71</v>
      </c>
      <c r="DF115" s="3">
        <v>91</v>
      </c>
      <c r="DG115" s="3">
        <v>71</v>
      </c>
      <c r="DH115" s="3">
        <v>128</v>
      </c>
      <c r="DI115" s="3">
        <v>102</v>
      </c>
      <c r="DJ115" s="3">
        <v>97</v>
      </c>
      <c r="DK115" s="3">
        <v>131</v>
      </c>
      <c r="DL115" s="3">
        <v>514</v>
      </c>
      <c r="DM115" s="3">
        <v>450</v>
      </c>
      <c r="DN115" s="3">
        <v>351</v>
      </c>
      <c r="DO115" s="3">
        <v>317</v>
      </c>
      <c r="DP115" s="3">
        <v>362</v>
      </c>
      <c r="DQ115" s="3">
        <v>373</v>
      </c>
      <c r="DR115" s="3">
        <v>267</v>
      </c>
      <c r="DS115" s="3">
        <v>242</v>
      </c>
      <c r="DT115" s="3">
        <v>171</v>
      </c>
      <c r="DU115" s="3">
        <v>139</v>
      </c>
      <c r="DV115" s="3">
        <v>95</v>
      </c>
      <c r="DW115" s="3">
        <v>80</v>
      </c>
      <c r="DX115" s="3">
        <v>48</v>
      </c>
      <c r="DY115" s="3">
        <v>20</v>
      </c>
      <c r="DZ115" s="3">
        <v>4</v>
      </c>
      <c r="EA115" s="3">
        <v>1</v>
      </c>
      <c r="EB115">
        <v>558</v>
      </c>
      <c r="EC115">
        <v>153</v>
      </c>
      <c r="ED115">
        <v>25</v>
      </c>
      <c r="EE115">
        <v>276</v>
      </c>
      <c r="EF115">
        <v>2878</v>
      </c>
      <c r="EG115">
        <v>640</v>
      </c>
    </row>
    <row r="116" spans="1:137" x14ac:dyDescent="0.2">
      <c r="A116" t="s">
        <v>345</v>
      </c>
      <c r="B116" s="1">
        <v>2</v>
      </c>
      <c r="C116">
        <v>47367</v>
      </c>
      <c r="D116">
        <v>790</v>
      </c>
      <c r="E116">
        <v>700</v>
      </c>
      <c r="F116">
        <v>763</v>
      </c>
      <c r="G116">
        <v>744</v>
      </c>
      <c r="H116">
        <v>733</v>
      </c>
      <c r="I116">
        <v>753</v>
      </c>
      <c r="J116">
        <v>686</v>
      </c>
      <c r="K116">
        <v>689</v>
      </c>
      <c r="L116">
        <v>726</v>
      </c>
      <c r="M116">
        <v>745</v>
      </c>
      <c r="N116">
        <v>872</v>
      </c>
      <c r="O116">
        <v>828</v>
      </c>
      <c r="P116">
        <v>847</v>
      </c>
      <c r="Q116">
        <v>836</v>
      </c>
      <c r="R116">
        <v>840</v>
      </c>
      <c r="S116">
        <v>894</v>
      </c>
      <c r="T116">
        <v>901</v>
      </c>
      <c r="U116">
        <v>843</v>
      </c>
      <c r="V116">
        <v>885</v>
      </c>
      <c r="W116">
        <v>804</v>
      </c>
      <c r="X116">
        <v>882</v>
      </c>
      <c r="Y116">
        <v>971</v>
      </c>
      <c r="Z116">
        <v>1048</v>
      </c>
      <c r="AA116">
        <v>989</v>
      </c>
      <c r="AB116">
        <v>1025</v>
      </c>
      <c r="AC116">
        <v>4839</v>
      </c>
      <c r="AD116">
        <v>4257</v>
      </c>
      <c r="AE116">
        <v>3560</v>
      </c>
      <c r="AF116">
        <v>3242</v>
      </c>
      <c r="AG116">
        <v>2825</v>
      </c>
      <c r="AH116">
        <v>2177</v>
      </c>
      <c r="AI116">
        <v>1610</v>
      </c>
      <c r="AJ116">
        <v>1378</v>
      </c>
      <c r="AK116">
        <v>992</v>
      </c>
      <c r="AL116">
        <v>689</v>
      </c>
      <c r="AM116">
        <v>441</v>
      </c>
      <c r="AN116">
        <v>321</v>
      </c>
      <c r="AO116">
        <v>163</v>
      </c>
      <c r="AP116">
        <v>56</v>
      </c>
      <c r="AQ116">
        <v>21</v>
      </c>
      <c r="AR116">
        <v>3</v>
      </c>
      <c r="AS116" s="2">
        <v>22650</v>
      </c>
      <c r="AT116" s="2">
        <v>395</v>
      </c>
      <c r="AU116" s="2">
        <v>328</v>
      </c>
      <c r="AV116" s="2">
        <v>377</v>
      </c>
      <c r="AW116" s="2">
        <v>384</v>
      </c>
      <c r="AX116" s="2">
        <v>374</v>
      </c>
      <c r="AY116" s="2">
        <v>405</v>
      </c>
      <c r="AZ116" s="2">
        <v>341</v>
      </c>
      <c r="BA116" s="2">
        <v>353</v>
      </c>
      <c r="BB116" s="2">
        <v>382</v>
      </c>
      <c r="BC116" s="2">
        <v>369</v>
      </c>
      <c r="BD116" s="2">
        <v>456</v>
      </c>
      <c r="BE116" s="2">
        <v>414</v>
      </c>
      <c r="BF116" s="2">
        <v>409</v>
      </c>
      <c r="BG116" s="2">
        <v>416</v>
      </c>
      <c r="BH116" s="2">
        <v>417</v>
      </c>
      <c r="BI116" s="2">
        <v>452</v>
      </c>
      <c r="BJ116" s="2">
        <v>426</v>
      </c>
      <c r="BK116" s="2">
        <v>425</v>
      </c>
      <c r="BL116" s="2">
        <v>451</v>
      </c>
      <c r="BM116" s="2">
        <v>415</v>
      </c>
      <c r="BN116" s="2">
        <v>419</v>
      </c>
      <c r="BO116" s="2">
        <v>483</v>
      </c>
      <c r="BP116" s="2">
        <v>541</v>
      </c>
      <c r="BQ116" s="2">
        <v>472</v>
      </c>
      <c r="BR116" s="2">
        <v>483</v>
      </c>
      <c r="BS116" s="2">
        <v>2308</v>
      </c>
      <c r="BT116" s="2">
        <v>1987</v>
      </c>
      <c r="BU116" s="2">
        <v>1706</v>
      </c>
      <c r="BV116" s="2">
        <v>1524</v>
      </c>
      <c r="BW116" s="2">
        <v>1318</v>
      </c>
      <c r="BX116" s="2">
        <v>993</v>
      </c>
      <c r="BY116" s="2">
        <v>721</v>
      </c>
      <c r="BZ116" s="2">
        <v>599</v>
      </c>
      <c r="CA116" s="2">
        <v>440</v>
      </c>
      <c r="CB116" s="2">
        <v>271</v>
      </c>
      <c r="CC116" s="2">
        <v>194</v>
      </c>
      <c r="CD116" s="2">
        <v>112</v>
      </c>
      <c r="CE116" s="2">
        <v>69</v>
      </c>
      <c r="CF116" s="2">
        <v>20</v>
      </c>
      <c r="CG116" s="2">
        <v>2</v>
      </c>
      <c r="CH116" s="2">
        <v>0</v>
      </c>
      <c r="CI116">
        <v>1107</v>
      </c>
      <c r="CJ116">
        <v>203</v>
      </c>
      <c r="CK116">
        <v>22</v>
      </c>
      <c r="CL116" s="3">
        <v>24717</v>
      </c>
      <c r="CM116" s="3">
        <v>394</v>
      </c>
      <c r="CN116" s="3">
        <v>373</v>
      </c>
      <c r="CO116" s="3">
        <v>386</v>
      </c>
      <c r="CP116" s="3">
        <v>360</v>
      </c>
      <c r="CQ116" s="3">
        <v>359</v>
      </c>
      <c r="CR116" s="3">
        <v>349</v>
      </c>
      <c r="CS116" s="3">
        <v>344</v>
      </c>
      <c r="CT116" s="3">
        <v>336</v>
      </c>
      <c r="CU116" s="3">
        <v>344</v>
      </c>
      <c r="CV116" s="3">
        <v>376</v>
      </c>
      <c r="CW116" s="3">
        <v>416</v>
      </c>
      <c r="CX116" s="3">
        <v>414</v>
      </c>
      <c r="CY116" s="3">
        <v>438</v>
      </c>
      <c r="CZ116" s="3">
        <v>419</v>
      </c>
      <c r="DA116" s="3">
        <v>422</v>
      </c>
      <c r="DB116" s="3">
        <v>442</v>
      </c>
      <c r="DC116" s="3">
        <v>476</v>
      </c>
      <c r="DD116" s="3">
        <v>418</v>
      </c>
      <c r="DE116" s="3">
        <v>434</v>
      </c>
      <c r="DF116" s="3">
        <v>389</v>
      </c>
      <c r="DG116" s="3">
        <v>463</v>
      </c>
      <c r="DH116" s="3">
        <v>488</v>
      </c>
      <c r="DI116" s="3">
        <v>507</v>
      </c>
      <c r="DJ116" s="3">
        <v>516</v>
      </c>
      <c r="DK116" s="3">
        <v>542</v>
      </c>
      <c r="DL116" s="3">
        <v>2531</v>
      </c>
      <c r="DM116" s="3">
        <v>2271</v>
      </c>
      <c r="DN116" s="3">
        <v>1854</v>
      </c>
      <c r="DO116" s="3">
        <v>1717</v>
      </c>
      <c r="DP116" s="3">
        <v>1507</v>
      </c>
      <c r="DQ116" s="3">
        <v>1184</v>
      </c>
      <c r="DR116" s="3">
        <v>889</v>
      </c>
      <c r="DS116" s="3">
        <v>778</v>
      </c>
      <c r="DT116" s="3">
        <v>552</v>
      </c>
      <c r="DU116" s="3">
        <v>418</v>
      </c>
      <c r="DV116" s="3">
        <v>248</v>
      </c>
      <c r="DW116" s="3">
        <v>208</v>
      </c>
      <c r="DX116" s="3">
        <v>95</v>
      </c>
      <c r="DY116" s="3">
        <v>36</v>
      </c>
      <c r="DZ116" s="3">
        <v>19</v>
      </c>
      <c r="EA116" s="3">
        <v>3</v>
      </c>
      <c r="EB116">
        <v>1579</v>
      </c>
      <c r="EC116">
        <v>361</v>
      </c>
      <c r="ED116">
        <v>58</v>
      </c>
      <c r="EE116">
        <v>2110</v>
      </c>
      <c r="EF116">
        <v>14555</v>
      </c>
      <c r="EG116">
        <v>2073</v>
      </c>
    </row>
    <row r="117" spans="1:137" x14ac:dyDescent="0.2">
      <c r="A117" t="s">
        <v>346</v>
      </c>
      <c r="B117" s="1">
        <v>1</v>
      </c>
      <c r="C117">
        <v>8182</v>
      </c>
      <c r="D117">
        <v>96</v>
      </c>
      <c r="E117">
        <v>96</v>
      </c>
      <c r="F117">
        <v>101</v>
      </c>
      <c r="G117">
        <v>100</v>
      </c>
      <c r="H117">
        <v>89</v>
      </c>
      <c r="I117">
        <v>96</v>
      </c>
      <c r="J117">
        <v>80</v>
      </c>
      <c r="K117">
        <v>101</v>
      </c>
      <c r="L117">
        <v>107</v>
      </c>
      <c r="M117">
        <v>122</v>
      </c>
      <c r="N117">
        <v>105</v>
      </c>
      <c r="O117">
        <v>127</v>
      </c>
      <c r="P117">
        <v>133</v>
      </c>
      <c r="Q117">
        <v>116</v>
      </c>
      <c r="R117">
        <v>129</v>
      </c>
      <c r="S117">
        <v>116</v>
      </c>
      <c r="T117">
        <v>142</v>
      </c>
      <c r="U117">
        <v>142</v>
      </c>
      <c r="V117">
        <v>138</v>
      </c>
      <c r="W117">
        <v>123</v>
      </c>
      <c r="X117">
        <v>134</v>
      </c>
      <c r="Y117">
        <v>163</v>
      </c>
      <c r="Z117">
        <v>179</v>
      </c>
      <c r="AA117">
        <v>179</v>
      </c>
      <c r="AB117">
        <v>161</v>
      </c>
      <c r="AC117">
        <v>802</v>
      </c>
      <c r="AD117">
        <v>625</v>
      </c>
      <c r="AE117">
        <v>583</v>
      </c>
      <c r="AF117">
        <v>602</v>
      </c>
      <c r="AG117">
        <v>605</v>
      </c>
      <c r="AH117">
        <v>478</v>
      </c>
      <c r="AI117">
        <v>400</v>
      </c>
      <c r="AJ117">
        <v>298</v>
      </c>
      <c r="AK117">
        <v>228</v>
      </c>
      <c r="AL117">
        <v>184</v>
      </c>
      <c r="AM117">
        <v>135</v>
      </c>
      <c r="AN117">
        <v>100</v>
      </c>
      <c r="AO117">
        <v>44</v>
      </c>
      <c r="AP117">
        <v>19</v>
      </c>
      <c r="AQ117">
        <v>6</v>
      </c>
      <c r="AR117">
        <v>0</v>
      </c>
      <c r="AS117" s="2">
        <v>3688</v>
      </c>
      <c r="AT117" s="2">
        <v>51</v>
      </c>
      <c r="AU117" s="2">
        <v>40</v>
      </c>
      <c r="AV117" s="2">
        <v>51</v>
      </c>
      <c r="AW117" s="2">
        <v>46</v>
      </c>
      <c r="AX117" s="2">
        <v>50</v>
      </c>
      <c r="AY117" s="2">
        <v>34</v>
      </c>
      <c r="AZ117" s="2">
        <v>44</v>
      </c>
      <c r="BA117" s="2">
        <v>48</v>
      </c>
      <c r="BB117" s="2">
        <v>51</v>
      </c>
      <c r="BC117" s="2">
        <v>66</v>
      </c>
      <c r="BD117" s="2">
        <v>50</v>
      </c>
      <c r="BE117" s="2">
        <v>59</v>
      </c>
      <c r="BF117" s="2">
        <v>71</v>
      </c>
      <c r="BG117" s="2">
        <v>58</v>
      </c>
      <c r="BH117" s="2">
        <v>67</v>
      </c>
      <c r="BI117" s="2">
        <v>65</v>
      </c>
      <c r="BJ117" s="2">
        <v>63</v>
      </c>
      <c r="BK117" s="2">
        <v>59</v>
      </c>
      <c r="BL117" s="2">
        <v>69</v>
      </c>
      <c r="BM117" s="2">
        <v>54</v>
      </c>
      <c r="BN117" s="2">
        <v>62</v>
      </c>
      <c r="BO117" s="2">
        <v>74</v>
      </c>
      <c r="BP117" s="2">
        <v>81</v>
      </c>
      <c r="BQ117" s="2">
        <v>79</v>
      </c>
      <c r="BR117" s="2">
        <v>80</v>
      </c>
      <c r="BS117" s="2">
        <v>372</v>
      </c>
      <c r="BT117" s="2">
        <v>303</v>
      </c>
      <c r="BU117" s="2">
        <v>275</v>
      </c>
      <c r="BV117" s="2">
        <v>261</v>
      </c>
      <c r="BW117" s="2">
        <v>260</v>
      </c>
      <c r="BX117" s="2">
        <v>215</v>
      </c>
      <c r="BY117" s="2">
        <v>183</v>
      </c>
      <c r="BZ117" s="2">
        <v>107</v>
      </c>
      <c r="CA117" s="2">
        <v>89</v>
      </c>
      <c r="CB117" s="2">
        <v>65</v>
      </c>
      <c r="CC117" s="2">
        <v>36</v>
      </c>
      <c r="CD117" s="2">
        <v>34</v>
      </c>
      <c r="CE117" s="2">
        <v>10</v>
      </c>
      <c r="CF117" s="2">
        <v>3</v>
      </c>
      <c r="CG117" s="2">
        <v>2</v>
      </c>
      <c r="CH117" s="2">
        <v>0</v>
      </c>
      <c r="CI117">
        <v>240</v>
      </c>
      <c r="CJ117">
        <v>50</v>
      </c>
      <c r="CK117">
        <v>5</v>
      </c>
      <c r="CL117" s="3">
        <v>4494</v>
      </c>
      <c r="CM117" s="3">
        <v>45</v>
      </c>
      <c r="CN117" s="3">
        <v>56</v>
      </c>
      <c r="CO117" s="3">
        <v>50</v>
      </c>
      <c r="CP117" s="3">
        <v>54</v>
      </c>
      <c r="CQ117" s="3">
        <v>40</v>
      </c>
      <c r="CR117" s="3">
        <v>61</v>
      </c>
      <c r="CS117" s="3">
        <v>36</v>
      </c>
      <c r="CT117" s="3">
        <v>53</v>
      </c>
      <c r="CU117" s="3">
        <v>56</v>
      </c>
      <c r="CV117" s="3">
        <v>56</v>
      </c>
      <c r="CW117" s="3">
        <v>55</v>
      </c>
      <c r="CX117" s="3">
        <v>68</v>
      </c>
      <c r="CY117" s="3">
        <v>62</v>
      </c>
      <c r="CZ117" s="3">
        <v>57</v>
      </c>
      <c r="DA117" s="3">
        <v>62</v>
      </c>
      <c r="DB117" s="3">
        <v>51</v>
      </c>
      <c r="DC117" s="3">
        <v>78</v>
      </c>
      <c r="DD117" s="3">
        <v>82</v>
      </c>
      <c r="DE117" s="3">
        <v>70</v>
      </c>
      <c r="DF117" s="3">
        <v>69</v>
      </c>
      <c r="DG117" s="3">
        <v>72</v>
      </c>
      <c r="DH117" s="3">
        <v>89</v>
      </c>
      <c r="DI117" s="3">
        <v>98</v>
      </c>
      <c r="DJ117" s="3">
        <v>100</v>
      </c>
      <c r="DK117" s="3">
        <v>81</v>
      </c>
      <c r="DL117" s="3">
        <v>431</v>
      </c>
      <c r="DM117" s="3">
        <v>323</v>
      </c>
      <c r="DN117" s="3">
        <v>308</v>
      </c>
      <c r="DO117" s="3">
        <v>341</v>
      </c>
      <c r="DP117" s="3">
        <v>344</v>
      </c>
      <c r="DQ117" s="3">
        <v>262</v>
      </c>
      <c r="DR117" s="3">
        <v>216</v>
      </c>
      <c r="DS117" s="3">
        <v>190</v>
      </c>
      <c r="DT117" s="3">
        <v>138</v>
      </c>
      <c r="DU117" s="3">
        <v>120</v>
      </c>
      <c r="DV117" s="3">
        <v>99</v>
      </c>
      <c r="DW117" s="3">
        <v>66</v>
      </c>
      <c r="DX117" s="3">
        <v>33</v>
      </c>
      <c r="DY117" s="3">
        <v>16</v>
      </c>
      <c r="DZ117" s="3">
        <v>4</v>
      </c>
      <c r="EA117" s="3">
        <v>0</v>
      </c>
      <c r="EB117">
        <v>476</v>
      </c>
      <c r="EC117">
        <v>119</v>
      </c>
      <c r="ED117">
        <v>20</v>
      </c>
      <c r="EE117">
        <v>305</v>
      </c>
      <c r="EF117">
        <v>2537</v>
      </c>
      <c r="EG117">
        <v>479</v>
      </c>
    </row>
    <row r="118" spans="1:137" x14ac:dyDescent="0.2">
      <c r="A118" t="s">
        <v>347</v>
      </c>
      <c r="B118" s="1">
        <v>4</v>
      </c>
      <c r="C118">
        <v>21484</v>
      </c>
      <c r="D118">
        <v>256</v>
      </c>
      <c r="E118">
        <v>258</v>
      </c>
      <c r="F118">
        <v>262</v>
      </c>
      <c r="G118">
        <v>250</v>
      </c>
      <c r="H118">
        <v>250</v>
      </c>
      <c r="I118">
        <v>270</v>
      </c>
      <c r="J118">
        <v>266</v>
      </c>
      <c r="K118">
        <v>255</v>
      </c>
      <c r="L118">
        <v>268</v>
      </c>
      <c r="M118">
        <v>289</v>
      </c>
      <c r="N118">
        <v>297</v>
      </c>
      <c r="O118">
        <v>310</v>
      </c>
      <c r="P118">
        <v>310</v>
      </c>
      <c r="Q118">
        <v>341</v>
      </c>
      <c r="R118">
        <v>378</v>
      </c>
      <c r="S118">
        <v>357</v>
      </c>
      <c r="T118">
        <v>355</v>
      </c>
      <c r="U118">
        <v>360</v>
      </c>
      <c r="V118">
        <v>379</v>
      </c>
      <c r="W118">
        <v>360</v>
      </c>
      <c r="X118">
        <v>394</v>
      </c>
      <c r="Y118">
        <v>444</v>
      </c>
      <c r="Z118">
        <v>482</v>
      </c>
      <c r="AA118">
        <v>479</v>
      </c>
      <c r="AB118">
        <v>494</v>
      </c>
      <c r="AC118">
        <v>2067</v>
      </c>
      <c r="AD118">
        <v>1756</v>
      </c>
      <c r="AE118">
        <v>1608</v>
      </c>
      <c r="AF118">
        <v>1678</v>
      </c>
      <c r="AG118">
        <v>1478</v>
      </c>
      <c r="AH118">
        <v>1120</v>
      </c>
      <c r="AI118">
        <v>907</v>
      </c>
      <c r="AJ118">
        <v>795</v>
      </c>
      <c r="AK118">
        <v>554</v>
      </c>
      <c r="AL118">
        <v>468</v>
      </c>
      <c r="AM118">
        <v>293</v>
      </c>
      <c r="AN118">
        <v>228</v>
      </c>
      <c r="AO118">
        <v>108</v>
      </c>
      <c r="AP118">
        <v>50</v>
      </c>
      <c r="AQ118">
        <v>7</v>
      </c>
      <c r="AR118">
        <v>3</v>
      </c>
      <c r="AS118" s="2">
        <v>9904</v>
      </c>
      <c r="AT118" s="2">
        <v>143</v>
      </c>
      <c r="AU118" s="2">
        <v>116</v>
      </c>
      <c r="AV118" s="2">
        <v>134</v>
      </c>
      <c r="AW118" s="2">
        <v>137</v>
      </c>
      <c r="AX118" s="2">
        <v>134</v>
      </c>
      <c r="AY118" s="2">
        <v>135</v>
      </c>
      <c r="AZ118" s="2">
        <v>132</v>
      </c>
      <c r="BA118" s="2">
        <v>126</v>
      </c>
      <c r="BB118" s="2">
        <v>136</v>
      </c>
      <c r="BC118" s="2">
        <v>139</v>
      </c>
      <c r="BD118" s="2">
        <v>143</v>
      </c>
      <c r="BE118" s="2">
        <v>156</v>
      </c>
      <c r="BF118" s="2">
        <v>165</v>
      </c>
      <c r="BG118" s="2">
        <v>176</v>
      </c>
      <c r="BH118" s="2">
        <v>171</v>
      </c>
      <c r="BI118" s="2">
        <v>157</v>
      </c>
      <c r="BJ118" s="2">
        <v>169</v>
      </c>
      <c r="BK118" s="2">
        <v>201</v>
      </c>
      <c r="BL118" s="2">
        <v>189</v>
      </c>
      <c r="BM118" s="2">
        <v>174</v>
      </c>
      <c r="BN118" s="2">
        <v>204</v>
      </c>
      <c r="BO118" s="2">
        <v>211</v>
      </c>
      <c r="BP118" s="2">
        <v>229</v>
      </c>
      <c r="BQ118" s="2">
        <v>233</v>
      </c>
      <c r="BR118" s="2">
        <v>236</v>
      </c>
      <c r="BS118" s="2">
        <v>1008</v>
      </c>
      <c r="BT118" s="2">
        <v>824</v>
      </c>
      <c r="BU118" s="2">
        <v>728</v>
      </c>
      <c r="BV118" s="2">
        <v>719</v>
      </c>
      <c r="BW118" s="2">
        <v>666</v>
      </c>
      <c r="BX118" s="2">
        <v>490</v>
      </c>
      <c r="BY118" s="2">
        <v>375</v>
      </c>
      <c r="BZ118" s="2">
        <v>306</v>
      </c>
      <c r="CA118" s="2">
        <v>221</v>
      </c>
      <c r="CB118" s="2">
        <v>182</v>
      </c>
      <c r="CC118" s="2">
        <v>108</v>
      </c>
      <c r="CD118" s="2">
        <v>69</v>
      </c>
      <c r="CE118" s="2">
        <v>39</v>
      </c>
      <c r="CF118" s="2">
        <v>19</v>
      </c>
      <c r="CG118" s="2">
        <v>2</v>
      </c>
      <c r="CH118" s="2">
        <v>1</v>
      </c>
      <c r="CI118">
        <v>640</v>
      </c>
      <c r="CJ118">
        <v>129</v>
      </c>
      <c r="CK118">
        <v>22</v>
      </c>
      <c r="CL118" s="3">
        <v>11580</v>
      </c>
      <c r="CM118" s="3">
        <v>113</v>
      </c>
      <c r="CN118" s="3">
        <v>143</v>
      </c>
      <c r="CO118" s="3">
        <v>128</v>
      </c>
      <c r="CP118" s="3">
        <v>112</v>
      </c>
      <c r="CQ118" s="3">
        <v>116</v>
      </c>
      <c r="CR118" s="3">
        <v>134</v>
      </c>
      <c r="CS118" s="3">
        <v>134</v>
      </c>
      <c r="CT118" s="3">
        <v>129</v>
      </c>
      <c r="CU118" s="3">
        <v>132</v>
      </c>
      <c r="CV118" s="3">
        <v>150</v>
      </c>
      <c r="CW118" s="3">
        <v>154</v>
      </c>
      <c r="CX118" s="3">
        <v>154</v>
      </c>
      <c r="CY118" s="3">
        <v>145</v>
      </c>
      <c r="CZ118" s="3">
        <v>165</v>
      </c>
      <c r="DA118" s="3">
        <v>207</v>
      </c>
      <c r="DB118" s="3">
        <v>200</v>
      </c>
      <c r="DC118" s="3">
        <v>186</v>
      </c>
      <c r="DD118" s="3">
        <v>159</v>
      </c>
      <c r="DE118" s="3">
        <v>189</v>
      </c>
      <c r="DF118" s="3">
        <v>186</v>
      </c>
      <c r="DG118" s="3">
        <v>190</v>
      </c>
      <c r="DH118" s="3">
        <v>233</v>
      </c>
      <c r="DI118" s="3">
        <v>253</v>
      </c>
      <c r="DJ118" s="3">
        <v>246</v>
      </c>
      <c r="DK118" s="3">
        <v>258</v>
      </c>
      <c r="DL118" s="3">
        <v>1058</v>
      </c>
      <c r="DM118" s="3">
        <v>931</v>
      </c>
      <c r="DN118" s="3">
        <v>879</v>
      </c>
      <c r="DO118" s="3">
        <v>958</v>
      </c>
      <c r="DP118" s="3">
        <v>812</v>
      </c>
      <c r="DQ118" s="3">
        <v>630</v>
      </c>
      <c r="DR118" s="3">
        <v>533</v>
      </c>
      <c r="DS118" s="3">
        <v>489</v>
      </c>
      <c r="DT118" s="3">
        <v>333</v>
      </c>
      <c r="DU118" s="3">
        <v>286</v>
      </c>
      <c r="DV118" s="3">
        <v>185</v>
      </c>
      <c r="DW118" s="3">
        <v>159</v>
      </c>
      <c r="DX118" s="3">
        <v>70</v>
      </c>
      <c r="DY118" s="3">
        <v>31</v>
      </c>
      <c r="DZ118" s="3">
        <v>5</v>
      </c>
      <c r="EA118" s="3">
        <v>2</v>
      </c>
      <c r="EB118">
        <v>1072</v>
      </c>
      <c r="EC118">
        <v>267</v>
      </c>
      <c r="ED118">
        <v>39</v>
      </c>
      <c r="EE118">
        <v>825</v>
      </c>
      <c r="EF118">
        <v>6740</v>
      </c>
      <c r="EG118">
        <v>1162</v>
      </c>
    </row>
    <row r="119" spans="1:137" x14ac:dyDescent="0.2">
      <c r="A119" t="s">
        <v>348</v>
      </c>
      <c r="B119" s="1">
        <v>4</v>
      </c>
      <c r="C119">
        <v>16003</v>
      </c>
      <c r="D119">
        <v>178</v>
      </c>
      <c r="E119">
        <v>197</v>
      </c>
      <c r="F119">
        <v>199</v>
      </c>
      <c r="G119">
        <v>187</v>
      </c>
      <c r="H119">
        <v>204</v>
      </c>
      <c r="I119">
        <v>194</v>
      </c>
      <c r="J119">
        <v>188</v>
      </c>
      <c r="K119">
        <v>208</v>
      </c>
      <c r="L119">
        <v>213</v>
      </c>
      <c r="M119">
        <v>208</v>
      </c>
      <c r="N119">
        <v>228</v>
      </c>
      <c r="O119">
        <v>229</v>
      </c>
      <c r="P119">
        <v>241</v>
      </c>
      <c r="Q119">
        <v>237</v>
      </c>
      <c r="R119">
        <v>264</v>
      </c>
      <c r="S119">
        <v>240</v>
      </c>
      <c r="T119">
        <v>246</v>
      </c>
      <c r="U119">
        <v>274</v>
      </c>
      <c r="V119">
        <v>266</v>
      </c>
      <c r="W119">
        <v>247</v>
      </c>
      <c r="X119">
        <v>309</v>
      </c>
      <c r="Y119">
        <v>362</v>
      </c>
      <c r="Z119">
        <v>339</v>
      </c>
      <c r="AA119">
        <v>326</v>
      </c>
      <c r="AB119">
        <v>342</v>
      </c>
      <c r="AC119">
        <v>1573</v>
      </c>
      <c r="AD119">
        <v>1371</v>
      </c>
      <c r="AE119">
        <v>1121</v>
      </c>
      <c r="AF119">
        <v>1144</v>
      </c>
      <c r="AG119">
        <v>1107</v>
      </c>
      <c r="AH119">
        <v>897</v>
      </c>
      <c r="AI119">
        <v>695</v>
      </c>
      <c r="AJ119">
        <v>601</v>
      </c>
      <c r="AK119">
        <v>449</v>
      </c>
      <c r="AL119">
        <v>359</v>
      </c>
      <c r="AM119">
        <v>234</v>
      </c>
      <c r="AN119">
        <v>176</v>
      </c>
      <c r="AO119">
        <v>103</v>
      </c>
      <c r="AP119">
        <v>34</v>
      </c>
      <c r="AQ119">
        <v>8</v>
      </c>
      <c r="AR119">
        <v>3</v>
      </c>
      <c r="AS119" s="2">
        <v>7378</v>
      </c>
      <c r="AT119" s="2">
        <v>100</v>
      </c>
      <c r="AU119" s="2">
        <v>98</v>
      </c>
      <c r="AV119" s="2">
        <v>107</v>
      </c>
      <c r="AW119" s="2">
        <v>97</v>
      </c>
      <c r="AX119" s="2">
        <v>101</v>
      </c>
      <c r="AY119" s="2">
        <v>98</v>
      </c>
      <c r="AZ119" s="2">
        <v>107</v>
      </c>
      <c r="BA119" s="2">
        <v>108</v>
      </c>
      <c r="BB119" s="2">
        <v>99</v>
      </c>
      <c r="BC119" s="2">
        <v>103</v>
      </c>
      <c r="BD119" s="2">
        <v>121</v>
      </c>
      <c r="BE119" s="2">
        <v>108</v>
      </c>
      <c r="BF119" s="2">
        <v>120</v>
      </c>
      <c r="BG119" s="2">
        <v>116</v>
      </c>
      <c r="BH119" s="2">
        <v>136</v>
      </c>
      <c r="BI119" s="2">
        <v>138</v>
      </c>
      <c r="BJ119" s="2">
        <v>105</v>
      </c>
      <c r="BK119" s="2">
        <v>138</v>
      </c>
      <c r="BL119" s="2">
        <v>127</v>
      </c>
      <c r="BM119" s="2">
        <v>119</v>
      </c>
      <c r="BN119" s="2">
        <v>145</v>
      </c>
      <c r="BO119" s="2">
        <v>185</v>
      </c>
      <c r="BP119" s="2">
        <v>174</v>
      </c>
      <c r="BQ119" s="2">
        <v>148</v>
      </c>
      <c r="BR119" s="2">
        <v>172</v>
      </c>
      <c r="BS119" s="2">
        <v>721</v>
      </c>
      <c r="BT119" s="2">
        <v>650</v>
      </c>
      <c r="BU119" s="2">
        <v>501</v>
      </c>
      <c r="BV119" s="2">
        <v>512</v>
      </c>
      <c r="BW119" s="2">
        <v>511</v>
      </c>
      <c r="BX119" s="2">
        <v>374</v>
      </c>
      <c r="BY119" s="2">
        <v>286</v>
      </c>
      <c r="BZ119" s="2">
        <v>245</v>
      </c>
      <c r="CA119" s="2">
        <v>190</v>
      </c>
      <c r="CB119" s="2">
        <v>136</v>
      </c>
      <c r="CC119" s="2">
        <v>76</v>
      </c>
      <c r="CD119" s="2">
        <v>60</v>
      </c>
      <c r="CE119" s="2">
        <v>36</v>
      </c>
      <c r="CF119" s="2">
        <v>8</v>
      </c>
      <c r="CG119" s="2">
        <v>1</v>
      </c>
      <c r="CH119" s="2">
        <v>1</v>
      </c>
      <c r="CI119">
        <v>510</v>
      </c>
      <c r="CJ119">
        <v>107</v>
      </c>
      <c r="CK119">
        <v>10</v>
      </c>
      <c r="CL119" s="3">
        <v>8625</v>
      </c>
      <c r="CM119" s="3">
        <v>78</v>
      </c>
      <c r="CN119" s="3">
        <v>99</v>
      </c>
      <c r="CO119" s="3">
        <v>92</v>
      </c>
      <c r="CP119" s="3">
        <v>91</v>
      </c>
      <c r="CQ119" s="3">
        <v>103</v>
      </c>
      <c r="CR119" s="3">
        <v>96</v>
      </c>
      <c r="CS119" s="3">
        <v>81</v>
      </c>
      <c r="CT119" s="3">
        <v>100</v>
      </c>
      <c r="CU119" s="3">
        <v>114</v>
      </c>
      <c r="CV119" s="3">
        <v>105</v>
      </c>
      <c r="CW119" s="3">
        <v>107</v>
      </c>
      <c r="CX119" s="3">
        <v>121</v>
      </c>
      <c r="CY119" s="3">
        <v>122</v>
      </c>
      <c r="CZ119" s="3">
        <v>122</v>
      </c>
      <c r="DA119" s="3">
        <v>128</v>
      </c>
      <c r="DB119" s="3">
        <v>102</v>
      </c>
      <c r="DC119" s="3">
        <v>140</v>
      </c>
      <c r="DD119" s="3">
        <v>135</v>
      </c>
      <c r="DE119" s="3">
        <v>139</v>
      </c>
      <c r="DF119" s="3">
        <v>128</v>
      </c>
      <c r="DG119" s="3">
        <v>164</v>
      </c>
      <c r="DH119" s="3">
        <v>177</v>
      </c>
      <c r="DI119" s="3">
        <v>165</v>
      </c>
      <c r="DJ119" s="3">
        <v>178</v>
      </c>
      <c r="DK119" s="3">
        <v>171</v>
      </c>
      <c r="DL119" s="3">
        <v>852</v>
      </c>
      <c r="DM119" s="3">
        <v>720</v>
      </c>
      <c r="DN119" s="3">
        <v>620</v>
      </c>
      <c r="DO119" s="3">
        <v>632</v>
      </c>
      <c r="DP119" s="3">
        <v>596</v>
      </c>
      <c r="DQ119" s="3">
        <v>523</v>
      </c>
      <c r="DR119" s="3">
        <v>409</v>
      </c>
      <c r="DS119" s="3">
        <v>357</v>
      </c>
      <c r="DT119" s="3">
        <v>258</v>
      </c>
      <c r="DU119" s="3">
        <v>223</v>
      </c>
      <c r="DV119" s="3">
        <v>158</v>
      </c>
      <c r="DW119" s="3">
        <v>116</v>
      </c>
      <c r="DX119" s="3">
        <v>67</v>
      </c>
      <c r="DY119" s="3">
        <v>26</v>
      </c>
      <c r="DZ119" s="3">
        <v>7</v>
      </c>
      <c r="EA119" s="3">
        <v>2</v>
      </c>
      <c r="EB119">
        <v>856</v>
      </c>
      <c r="EC119">
        <v>217</v>
      </c>
      <c r="ED119">
        <v>35</v>
      </c>
      <c r="EE119">
        <v>599</v>
      </c>
      <c r="EF119">
        <v>4921</v>
      </c>
      <c r="EG119">
        <v>932</v>
      </c>
    </row>
    <row r="120" spans="1:137" x14ac:dyDescent="0.2">
      <c r="A120" t="s">
        <v>349</v>
      </c>
      <c r="B120" s="1">
        <v>1</v>
      </c>
      <c r="C120">
        <v>64120</v>
      </c>
      <c r="D120">
        <v>943</v>
      </c>
      <c r="E120">
        <v>983</v>
      </c>
      <c r="F120">
        <v>1006</v>
      </c>
      <c r="G120">
        <v>1011</v>
      </c>
      <c r="H120">
        <v>1009</v>
      </c>
      <c r="I120">
        <v>934</v>
      </c>
      <c r="J120">
        <v>993</v>
      </c>
      <c r="K120">
        <v>1020</v>
      </c>
      <c r="L120">
        <v>1040</v>
      </c>
      <c r="M120">
        <v>1118</v>
      </c>
      <c r="N120">
        <v>1213</v>
      </c>
      <c r="O120">
        <v>1130</v>
      </c>
      <c r="P120">
        <v>1210</v>
      </c>
      <c r="Q120">
        <v>1211</v>
      </c>
      <c r="R120">
        <v>1197</v>
      </c>
      <c r="S120">
        <v>1257</v>
      </c>
      <c r="T120">
        <v>1173</v>
      </c>
      <c r="U120">
        <v>1246</v>
      </c>
      <c r="V120">
        <v>1215</v>
      </c>
      <c r="W120">
        <v>1036</v>
      </c>
      <c r="X120">
        <v>1181</v>
      </c>
      <c r="Y120">
        <v>1279</v>
      </c>
      <c r="Z120">
        <v>1409</v>
      </c>
      <c r="AA120">
        <v>1338</v>
      </c>
      <c r="AB120">
        <v>1295</v>
      </c>
      <c r="AC120">
        <v>6131</v>
      </c>
      <c r="AD120">
        <v>5586</v>
      </c>
      <c r="AE120">
        <v>4872</v>
      </c>
      <c r="AF120">
        <v>4451</v>
      </c>
      <c r="AG120">
        <v>4033</v>
      </c>
      <c r="AH120">
        <v>2875</v>
      </c>
      <c r="AI120">
        <v>2276</v>
      </c>
      <c r="AJ120">
        <v>1877</v>
      </c>
      <c r="AK120">
        <v>1264</v>
      </c>
      <c r="AL120">
        <v>993</v>
      </c>
      <c r="AM120">
        <v>563</v>
      </c>
      <c r="AN120">
        <v>435</v>
      </c>
      <c r="AO120">
        <v>213</v>
      </c>
      <c r="AP120">
        <v>69</v>
      </c>
      <c r="AQ120">
        <v>26</v>
      </c>
      <c r="AR120">
        <v>6</v>
      </c>
      <c r="AS120" s="2">
        <v>30290</v>
      </c>
      <c r="AT120" s="2">
        <v>487</v>
      </c>
      <c r="AU120" s="2">
        <v>496</v>
      </c>
      <c r="AV120" s="2">
        <v>504</v>
      </c>
      <c r="AW120" s="2">
        <v>504</v>
      </c>
      <c r="AX120" s="2">
        <v>523</v>
      </c>
      <c r="AY120" s="2">
        <v>460</v>
      </c>
      <c r="AZ120" s="2">
        <v>509</v>
      </c>
      <c r="BA120" s="2">
        <v>529</v>
      </c>
      <c r="BB120" s="2">
        <v>538</v>
      </c>
      <c r="BC120" s="2">
        <v>552</v>
      </c>
      <c r="BD120" s="2">
        <v>623</v>
      </c>
      <c r="BE120" s="2">
        <v>580</v>
      </c>
      <c r="BF120" s="2">
        <v>614</v>
      </c>
      <c r="BG120" s="2">
        <v>614</v>
      </c>
      <c r="BH120" s="2">
        <v>620</v>
      </c>
      <c r="BI120" s="2">
        <v>603</v>
      </c>
      <c r="BJ120" s="2">
        <v>598</v>
      </c>
      <c r="BK120" s="2">
        <v>589</v>
      </c>
      <c r="BL120" s="2">
        <v>605</v>
      </c>
      <c r="BM120" s="2">
        <v>504</v>
      </c>
      <c r="BN120" s="2">
        <v>517</v>
      </c>
      <c r="BO120" s="2">
        <v>620</v>
      </c>
      <c r="BP120" s="2">
        <v>719</v>
      </c>
      <c r="BQ120" s="2">
        <v>670</v>
      </c>
      <c r="BR120" s="2">
        <v>614</v>
      </c>
      <c r="BS120" s="2">
        <v>2876</v>
      </c>
      <c r="BT120" s="2">
        <v>2665</v>
      </c>
      <c r="BU120" s="2">
        <v>2245</v>
      </c>
      <c r="BV120" s="2">
        <v>1993</v>
      </c>
      <c r="BW120" s="2">
        <v>1872</v>
      </c>
      <c r="BX120" s="2">
        <v>1279</v>
      </c>
      <c r="BY120" s="2">
        <v>1010</v>
      </c>
      <c r="BZ120" s="2">
        <v>784</v>
      </c>
      <c r="CA120" s="2">
        <v>541</v>
      </c>
      <c r="CB120" s="2">
        <v>392</v>
      </c>
      <c r="CC120" s="2">
        <v>206</v>
      </c>
      <c r="CD120" s="2">
        <v>153</v>
      </c>
      <c r="CE120" s="2">
        <v>61</v>
      </c>
      <c r="CF120" s="2">
        <v>16</v>
      </c>
      <c r="CG120" s="2">
        <v>5</v>
      </c>
      <c r="CH120" s="2">
        <v>1</v>
      </c>
      <c r="CI120">
        <v>1376</v>
      </c>
      <c r="CJ120">
        <v>236</v>
      </c>
      <c r="CK120">
        <v>22</v>
      </c>
      <c r="CL120" s="3">
        <v>33830</v>
      </c>
      <c r="CM120" s="3">
        <v>456</v>
      </c>
      <c r="CN120" s="3">
        <v>487</v>
      </c>
      <c r="CO120" s="3">
        <v>503</v>
      </c>
      <c r="CP120" s="3">
        <v>508</v>
      </c>
      <c r="CQ120" s="3">
        <v>486</v>
      </c>
      <c r="CR120" s="3">
        <v>475</v>
      </c>
      <c r="CS120" s="3">
        <v>484</v>
      </c>
      <c r="CT120" s="3">
        <v>491</v>
      </c>
      <c r="CU120" s="3">
        <v>502</v>
      </c>
      <c r="CV120" s="3">
        <v>566</v>
      </c>
      <c r="CW120" s="3">
        <v>590</v>
      </c>
      <c r="CX120" s="3">
        <v>550</v>
      </c>
      <c r="CY120" s="3">
        <v>596</v>
      </c>
      <c r="CZ120" s="3">
        <v>597</v>
      </c>
      <c r="DA120" s="3">
        <v>577</v>
      </c>
      <c r="DB120" s="3">
        <v>655</v>
      </c>
      <c r="DC120" s="3">
        <v>574</v>
      </c>
      <c r="DD120" s="3">
        <v>657</v>
      </c>
      <c r="DE120" s="3">
        <v>611</v>
      </c>
      <c r="DF120" s="3">
        <v>533</v>
      </c>
      <c r="DG120" s="3">
        <v>664</v>
      </c>
      <c r="DH120" s="3">
        <v>659</v>
      </c>
      <c r="DI120" s="3">
        <v>690</v>
      </c>
      <c r="DJ120" s="3">
        <v>668</v>
      </c>
      <c r="DK120" s="3">
        <v>681</v>
      </c>
      <c r="DL120" s="3">
        <v>3255</v>
      </c>
      <c r="DM120" s="3">
        <v>2921</v>
      </c>
      <c r="DN120" s="3">
        <v>2628</v>
      </c>
      <c r="DO120" s="3">
        <v>2458</v>
      </c>
      <c r="DP120" s="3">
        <v>2161</v>
      </c>
      <c r="DQ120" s="3">
        <v>1596</v>
      </c>
      <c r="DR120" s="3">
        <v>1265</v>
      </c>
      <c r="DS120" s="3">
        <v>1094</v>
      </c>
      <c r="DT120" s="3">
        <v>723</v>
      </c>
      <c r="DU120" s="3">
        <v>600</v>
      </c>
      <c r="DV120" s="3">
        <v>357</v>
      </c>
      <c r="DW120" s="3">
        <v>282</v>
      </c>
      <c r="DX120" s="3">
        <v>152</v>
      </c>
      <c r="DY120" s="3">
        <v>53</v>
      </c>
      <c r="DZ120" s="3">
        <v>21</v>
      </c>
      <c r="EA120" s="3">
        <v>5</v>
      </c>
      <c r="EB120">
        <v>2194</v>
      </c>
      <c r="EC120">
        <v>513</v>
      </c>
      <c r="ED120">
        <v>79</v>
      </c>
      <c r="EE120">
        <v>2911</v>
      </c>
      <c r="EF120">
        <v>19814</v>
      </c>
      <c r="EG120">
        <v>2862</v>
      </c>
    </row>
    <row r="121" spans="1:137" x14ac:dyDescent="0.2">
      <c r="A121" t="s">
        <v>96</v>
      </c>
      <c r="B121" s="1"/>
      <c r="C121">
        <v>2551808</v>
      </c>
      <c r="D121">
        <v>36186</v>
      </c>
      <c r="E121">
        <v>34546</v>
      </c>
      <c r="F121">
        <v>35797</v>
      </c>
      <c r="G121">
        <v>35196</v>
      </c>
      <c r="H121">
        <v>35365</v>
      </c>
      <c r="I121">
        <v>35980</v>
      </c>
      <c r="J121">
        <v>35794</v>
      </c>
      <c r="K121">
        <v>36010</v>
      </c>
      <c r="L121">
        <v>37155</v>
      </c>
      <c r="M121">
        <v>38444</v>
      </c>
      <c r="N121">
        <v>43523</v>
      </c>
      <c r="O121">
        <v>41006</v>
      </c>
      <c r="P121">
        <v>43746</v>
      </c>
      <c r="Q121">
        <v>43252</v>
      </c>
      <c r="R121">
        <v>45273</v>
      </c>
      <c r="S121">
        <v>47750</v>
      </c>
      <c r="T121">
        <v>46293</v>
      </c>
      <c r="U121">
        <v>46880</v>
      </c>
      <c r="V121">
        <v>48915</v>
      </c>
      <c r="W121">
        <v>43266</v>
      </c>
      <c r="X121">
        <v>48913</v>
      </c>
      <c r="Y121">
        <v>52284</v>
      </c>
      <c r="Z121">
        <v>54994</v>
      </c>
      <c r="AA121">
        <v>52570</v>
      </c>
      <c r="AB121">
        <v>53643</v>
      </c>
      <c r="AC121">
        <v>251853</v>
      </c>
      <c r="AD121">
        <v>217879</v>
      </c>
      <c r="AE121">
        <v>191082</v>
      </c>
      <c r="AF121">
        <v>182388</v>
      </c>
      <c r="AG121">
        <v>162378</v>
      </c>
      <c r="AH121">
        <v>126676</v>
      </c>
      <c r="AI121">
        <v>99454</v>
      </c>
      <c r="AJ121">
        <v>79442</v>
      </c>
      <c r="AK121">
        <v>56008</v>
      </c>
      <c r="AL121">
        <v>44606</v>
      </c>
      <c r="AM121">
        <v>28786</v>
      </c>
      <c r="AN121">
        <v>21287</v>
      </c>
      <c r="AO121">
        <v>11194</v>
      </c>
      <c r="AP121">
        <v>4234</v>
      </c>
      <c r="AQ121">
        <v>1403</v>
      </c>
      <c r="AR121">
        <v>312</v>
      </c>
      <c r="AS121" s="2">
        <v>1194556</v>
      </c>
      <c r="AT121" s="2">
        <v>18421</v>
      </c>
      <c r="AU121" s="2">
        <v>17614</v>
      </c>
      <c r="AV121" s="2">
        <v>18361</v>
      </c>
      <c r="AW121" s="2">
        <v>17880</v>
      </c>
      <c r="AX121" s="2">
        <v>18058</v>
      </c>
      <c r="AY121" s="2">
        <v>18198</v>
      </c>
      <c r="AZ121" s="2">
        <v>18197</v>
      </c>
      <c r="BA121" s="2">
        <v>18197</v>
      </c>
      <c r="BB121" s="2">
        <v>19026</v>
      </c>
      <c r="BC121" s="2">
        <v>19583</v>
      </c>
      <c r="BD121" s="2">
        <v>22564</v>
      </c>
      <c r="BE121" s="2">
        <v>20729</v>
      </c>
      <c r="BF121" s="2">
        <v>21867</v>
      </c>
      <c r="BG121" s="2">
        <v>21681</v>
      </c>
      <c r="BH121" s="2">
        <v>22519</v>
      </c>
      <c r="BI121" s="2">
        <v>23320</v>
      </c>
      <c r="BJ121" s="2">
        <v>22721</v>
      </c>
      <c r="BK121" s="2">
        <v>23007</v>
      </c>
      <c r="BL121" s="2">
        <v>23990</v>
      </c>
      <c r="BM121" s="2">
        <v>20901</v>
      </c>
      <c r="BN121" s="2">
        <v>23486</v>
      </c>
      <c r="BO121" s="2">
        <v>24864</v>
      </c>
      <c r="BP121" s="2">
        <v>26320</v>
      </c>
      <c r="BQ121" s="2">
        <v>25096</v>
      </c>
      <c r="BR121" s="2">
        <v>25656</v>
      </c>
      <c r="BS121" s="2">
        <v>119382</v>
      </c>
      <c r="BT121" s="2">
        <v>101928</v>
      </c>
      <c r="BU121" s="2">
        <v>87846</v>
      </c>
      <c r="BV121" s="2">
        <v>83519</v>
      </c>
      <c r="BW121" s="2">
        <v>73659</v>
      </c>
      <c r="BX121" s="2">
        <v>55916</v>
      </c>
      <c r="BY121" s="2">
        <v>42926</v>
      </c>
      <c r="BZ121" s="2">
        <v>33728</v>
      </c>
      <c r="CA121" s="2">
        <v>22996</v>
      </c>
      <c r="CB121" s="2">
        <v>17286</v>
      </c>
      <c r="CC121" s="2">
        <v>10623</v>
      </c>
      <c r="CD121" s="2">
        <v>7140</v>
      </c>
      <c r="CE121" s="2">
        <v>3697</v>
      </c>
      <c r="CF121" s="2">
        <v>1210</v>
      </c>
      <c r="CG121" s="2">
        <v>361</v>
      </c>
      <c r="CH121" s="2">
        <v>77</v>
      </c>
      <c r="CI121">
        <v>63423</v>
      </c>
      <c r="CJ121">
        <v>12517</v>
      </c>
      <c r="CK121">
        <v>1674</v>
      </c>
      <c r="CL121" s="3">
        <v>1357252</v>
      </c>
      <c r="CM121" s="3">
        <v>17763</v>
      </c>
      <c r="CN121" s="3">
        <v>16942</v>
      </c>
      <c r="CO121" s="3">
        <v>17439</v>
      </c>
      <c r="CP121" s="3">
        <v>17316</v>
      </c>
      <c r="CQ121" s="3">
        <v>17313</v>
      </c>
      <c r="CR121" s="3">
        <v>17788</v>
      </c>
      <c r="CS121" s="3">
        <v>17599</v>
      </c>
      <c r="CT121" s="3">
        <v>17815</v>
      </c>
      <c r="CU121" s="3">
        <v>18129</v>
      </c>
      <c r="CV121" s="3">
        <v>18851</v>
      </c>
      <c r="CW121" s="3">
        <v>20954</v>
      </c>
      <c r="CX121" s="3">
        <v>20275</v>
      </c>
      <c r="CY121" s="3">
        <v>21881</v>
      </c>
      <c r="CZ121" s="3">
        <v>21571</v>
      </c>
      <c r="DA121" s="3">
        <v>22770</v>
      </c>
      <c r="DB121" s="3">
        <v>24432</v>
      </c>
      <c r="DC121" s="3">
        <v>23569</v>
      </c>
      <c r="DD121" s="3">
        <v>23864</v>
      </c>
      <c r="DE121" s="3">
        <v>24933</v>
      </c>
      <c r="DF121" s="3">
        <v>22370</v>
      </c>
      <c r="DG121" s="3">
        <v>25432</v>
      </c>
      <c r="DH121" s="3">
        <v>27417</v>
      </c>
      <c r="DI121" s="3">
        <v>28665</v>
      </c>
      <c r="DJ121" s="3">
        <v>27471</v>
      </c>
      <c r="DK121" s="3">
        <v>27995</v>
      </c>
      <c r="DL121" s="3">
        <v>132472</v>
      </c>
      <c r="DM121" s="3">
        <v>115943</v>
      </c>
      <c r="DN121" s="3">
        <v>103234</v>
      </c>
      <c r="DO121" s="3">
        <v>98866</v>
      </c>
      <c r="DP121" s="3">
        <v>88719</v>
      </c>
      <c r="DQ121" s="3">
        <v>70764</v>
      </c>
      <c r="DR121" s="3">
        <v>56528</v>
      </c>
      <c r="DS121" s="3">
        <v>45712</v>
      </c>
      <c r="DT121" s="3">
        <v>33011</v>
      </c>
      <c r="DU121" s="3">
        <v>27315</v>
      </c>
      <c r="DV121" s="3">
        <v>18159</v>
      </c>
      <c r="DW121" s="3">
        <v>14149</v>
      </c>
      <c r="DX121" s="3">
        <v>7498</v>
      </c>
      <c r="DY121" s="3">
        <v>3013</v>
      </c>
      <c r="DZ121" s="3">
        <v>1028</v>
      </c>
      <c r="EA121" s="3">
        <v>234</v>
      </c>
      <c r="EB121">
        <v>104445</v>
      </c>
      <c r="EC121">
        <v>25942</v>
      </c>
      <c r="ED121">
        <v>4294</v>
      </c>
      <c r="EE121">
        <v>107446</v>
      </c>
      <c r="EF121">
        <v>795390</v>
      </c>
      <c r="EG121">
        <v>127292</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1:CS48"/>
  <sheetViews>
    <sheetView tabSelected="1" topLeftCell="M1" zoomScaleNormal="100" workbookViewId="0">
      <selection activeCell="O2" sqref="O2:CJ2"/>
    </sheetView>
  </sheetViews>
  <sheetFormatPr defaultColWidth="11" defaultRowHeight="15" x14ac:dyDescent="0.2"/>
  <cols>
    <col min="1" max="132" width="1.625" style="224" customWidth="1"/>
    <col min="133" max="16384" width="11" style="224"/>
  </cols>
  <sheetData>
    <row r="1" spans="7:97" ht="9.75" customHeight="1" x14ac:dyDescent="0.2"/>
    <row r="2" spans="7:97" s="151" customFormat="1" ht="63.75" customHeight="1" x14ac:dyDescent="0.2">
      <c r="G2" s="233"/>
      <c r="H2" s="233"/>
      <c r="I2" s="233"/>
      <c r="J2" s="233"/>
      <c r="K2" s="233"/>
      <c r="L2" s="233"/>
      <c r="M2" s="233"/>
      <c r="N2" s="233"/>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79"/>
    </row>
    <row r="3" spans="7:97" ht="9.75" customHeight="1" x14ac:dyDescent="0.2"/>
    <row r="4" spans="7:97" ht="23.25" customHeight="1" x14ac:dyDescent="0.2">
      <c r="O4" s="599" t="s">
        <v>51</v>
      </c>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c r="CC4" s="599"/>
      <c r="CD4" s="599"/>
      <c r="CE4" s="599"/>
      <c r="CF4" s="599"/>
      <c r="CG4" s="599"/>
      <c r="CH4" s="599"/>
      <c r="CI4" s="599"/>
      <c r="CJ4" s="599"/>
    </row>
    <row r="5" spans="7:97" ht="9.75" customHeight="1" x14ac:dyDescent="0.2"/>
    <row r="6" spans="7:97" s="223" customFormat="1" ht="24.95" customHeight="1" x14ac:dyDescent="0.2">
      <c r="O6" s="596" t="s">
        <v>49</v>
      </c>
      <c r="P6" s="597"/>
      <c r="Q6" s="597"/>
      <c r="R6" s="597"/>
      <c r="S6" s="597"/>
      <c r="T6" s="597"/>
      <c r="U6" s="597"/>
      <c r="V6" s="597"/>
      <c r="W6" s="597"/>
      <c r="X6" s="597"/>
      <c r="Y6" s="597"/>
      <c r="Z6" s="597"/>
      <c r="AA6" s="597"/>
      <c r="AB6" s="597"/>
      <c r="AC6" s="598"/>
      <c r="AE6" s="572" t="s">
        <v>50</v>
      </c>
      <c r="AF6" s="572"/>
      <c r="AG6" s="572"/>
      <c r="AH6" s="572"/>
      <c r="AI6" s="572"/>
      <c r="AJ6" s="572"/>
      <c r="AK6" s="572"/>
      <c r="AL6" s="572"/>
      <c r="AM6" s="572"/>
      <c r="AN6" s="572"/>
      <c r="AO6" s="572"/>
      <c r="AP6" s="572"/>
      <c r="AQ6" s="572"/>
      <c r="AR6" s="572"/>
      <c r="AS6" s="572"/>
      <c r="AU6" s="572" t="s">
        <v>44</v>
      </c>
      <c r="AV6" s="572"/>
      <c r="AW6" s="572"/>
      <c r="AX6" s="572"/>
      <c r="AY6" s="572"/>
      <c r="AZ6" s="572"/>
      <c r="BA6" s="572"/>
      <c r="BB6" s="572"/>
      <c r="BC6" s="572"/>
      <c r="BD6" s="572"/>
      <c r="BE6" s="572"/>
      <c r="BG6" s="572" t="s">
        <v>45</v>
      </c>
      <c r="BH6" s="572"/>
      <c r="BI6" s="572"/>
      <c r="BJ6" s="572"/>
      <c r="BK6" s="572"/>
      <c r="BL6" s="572"/>
      <c r="BM6" s="572"/>
      <c r="BN6" s="572"/>
      <c r="BO6" s="572"/>
      <c r="BP6" s="572"/>
      <c r="BQ6" s="572"/>
      <c r="BS6" s="572" t="s">
        <v>4</v>
      </c>
      <c r="BT6" s="572"/>
      <c r="BU6" s="572"/>
      <c r="BV6" s="572"/>
      <c r="BW6" s="572"/>
      <c r="BX6" s="572"/>
      <c r="BY6" s="572"/>
      <c r="BZ6" s="572"/>
      <c r="CA6" s="572"/>
      <c r="CC6" s="580" t="s">
        <v>0</v>
      </c>
      <c r="CD6" s="572"/>
      <c r="CE6" s="572"/>
      <c r="CF6" s="572"/>
      <c r="CG6" s="572"/>
      <c r="CH6" s="572"/>
      <c r="CI6" s="572"/>
      <c r="CJ6" s="572"/>
    </row>
    <row r="7" spans="7:97" ht="7.5" customHeight="1" x14ac:dyDescent="0.2"/>
    <row r="8" spans="7:97" ht="20.100000000000001" customHeight="1" x14ac:dyDescent="0.2">
      <c r="O8" s="581"/>
      <c r="P8" s="582"/>
      <c r="Q8" s="582"/>
      <c r="R8" s="582"/>
      <c r="S8" s="582"/>
      <c r="T8" s="582"/>
      <c r="U8" s="582"/>
      <c r="V8" s="582"/>
      <c r="W8" s="582"/>
      <c r="X8" s="582"/>
      <c r="Y8" s="582"/>
      <c r="Z8" s="582"/>
      <c r="AA8" s="582"/>
      <c r="AB8" s="582"/>
      <c r="AC8" s="583"/>
      <c r="AE8" s="588" t="s">
        <v>795</v>
      </c>
      <c r="AF8" s="588"/>
      <c r="AG8" s="588"/>
      <c r="AH8" s="588"/>
      <c r="AI8" s="588"/>
      <c r="AJ8" s="588"/>
      <c r="AK8" s="588"/>
      <c r="AL8" s="588"/>
      <c r="AM8" s="588"/>
      <c r="AN8" s="588"/>
      <c r="AO8" s="588"/>
      <c r="AP8" s="588"/>
      <c r="AQ8" s="588"/>
      <c r="AR8" s="588"/>
      <c r="AS8" s="588"/>
      <c r="AU8" s="573"/>
      <c r="AV8" s="573"/>
      <c r="AW8" s="573"/>
      <c r="AX8" s="573"/>
      <c r="AY8" s="573"/>
      <c r="AZ8" s="573"/>
      <c r="BA8" s="573"/>
      <c r="BB8" s="573"/>
      <c r="BC8" s="573"/>
      <c r="BD8" s="573"/>
      <c r="BE8" s="573"/>
      <c r="BF8" s="225"/>
      <c r="BG8" s="573"/>
      <c r="BH8" s="573"/>
      <c r="BI8" s="573"/>
      <c r="BJ8" s="573"/>
      <c r="BK8" s="573"/>
      <c r="BL8" s="573"/>
      <c r="BM8" s="573"/>
      <c r="BN8" s="573"/>
      <c r="BO8" s="573"/>
      <c r="BP8" s="573"/>
      <c r="BQ8" s="573"/>
      <c r="BR8" s="225"/>
      <c r="BS8" s="576">
        <f>SUM(AU8,BG8)</f>
        <v>0</v>
      </c>
      <c r="BT8" s="576"/>
      <c r="BU8" s="576"/>
      <c r="BV8" s="576"/>
      <c r="BW8" s="576"/>
      <c r="BX8" s="576"/>
      <c r="BY8" s="576"/>
      <c r="BZ8" s="576"/>
      <c r="CA8" s="576"/>
      <c r="CC8" s="575">
        <f>IF(OR(BS8=0,$BS$35=0),0,BS8/$BS$35)</f>
        <v>0</v>
      </c>
      <c r="CD8" s="575"/>
      <c r="CE8" s="575"/>
      <c r="CF8" s="575"/>
      <c r="CG8" s="575"/>
      <c r="CH8" s="575"/>
      <c r="CI8" s="575"/>
      <c r="CJ8" s="575"/>
    </row>
    <row r="9" spans="7:97" ht="20.100000000000001" customHeight="1" x14ac:dyDescent="0.2">
      <c r="O9" s="581"/>
      <c r="P9" s="582"/>
      <c r="Q9" s="582"/>
      <c r="R9" s="582"/>
      <c r="S9" s="582"/>
      <c r="T9" s="582"/>
      <c r="U9" s="582"/>
      <c r="V9" s="582"/>
      <c r="W9" s="582"/>
      <c r="X9" s="582"/>
      <c r="Y9" s="582"/>
      <c r="Z9" s="582"/>
      <c r="AA9" s="582"/>
      <c r="AB9" s="582"/>
      <c r="AC9" s="583"/>
      <c r="AE9" s="588" t="s">
        <v>1226</v>
      </c>
      <c r="AF9" s="588"/>
      <c r="AG9" s="588"/>
      <c r="AH9" s="588"/>
      <c r="AI9" s="588"/>
      <c r="AJ9" s="588"/>
      <c r="AK9" s="588"/>
      <c r="AL9" s="588"/>
      <c r="AM9" s="588"/>
      <c r="AN9" s="588"/>
      <c r="AO9" s="588"/>
      <c r="AP9" s="588"/>
      <c r="AQ9" s="588"/>
      <c r="AR9" s="588"/>
      <c r="AS9" s="588"/>
      <c r="AU9" s="573"/>
      <c r="AV9" s="573"/>
      <c r="AW9" s="573"/>
      <c r="AX9" s="573"/>
      <c r="AY9" s="573"/>
      <c r="AZ9" s="573"/>
      <c r="BA9" s="573"/>
      <c r="BB9" s="573"/>
      <c r="BC9" s="573"/>
      <c r="BD9" s="573"/>
      <c r="BE9" s="573"/>
      <c r="BF9" s="225"/>
      <c r="BG9" s="573"/>
      <c r="BH9" s="573"/>
      <c r="BI9" s="573"/>
      <c r="BJ9" s="573"/>
      <c r="BK9" s="573"/>
      <c r="BL9" s="573"/>
      <c r="BM9" s="573"/>
      <c r="BN9" s="573"/>
      <c r="BO9" s="573"/>
      <c r="BP9" s="573"/>
      <c r="BQ9" s="573"/>
      <c r="BR9" s="225"/>
      <c r="BS9" s="576">
        <f>SUM(AU9,BG9)</f>
        <v>0</v>
      </c>
      <c r="BT9" s="576"/>
      <c r="BU9" s="576"/>
      <c r="BV9" s="576"/>
      <c r="BW9" s="576"/>
      <c r="BX9" s="576"/>
      <c r="BY9" s="576"/>
      <c r="BZ9" s="576"/>
      <c r="CA9" s="576"/>
      <c r="CC9" s="575">
        <f>IF(OR(BS9=0,$BS$35=0),0,BS9/$BS$35)</f>
        <v>0</v>
      </c>
      <c r="CD9" s="575"/>
      <c r="CE9" s="575"/>
      <c r="CF9" s="575"/>
      <c r="CG9" s="575"/>
      <c r="CH9" s="575"/>
      <c r="CI9" s="575"/>
      <c r="CJ9" s="575"/>
    </row>
    <row r="10" spans="7:97" ht="20.100000000000001" customHeight="1" x14ac:dyDescent="0.2">
      <c r="O10" s="581"/>
      <c r="P10" s="582"/>
      <c r="Q10" s="582"/>
      <c r="R10" s="582"/>
      <c r="S10" s="582"/>
      <c r="T10" s="582"/>
      <c r="U10" s="582"/>
      <c r="V10" s="582"/>
      <c r="W10" s="582"/>
      <c r="X10" s="582"/>
      <c r="Y10" s="582"/>
      <c r="Z10" s="582"/>
      <c r="AA10" s="582"/>
      <c r="AB10" s="582"/>
      <c r="AC10" s="583"/>
      <c r="AE10" s="588" t="s">
        <v>1227</v>
      </c>
      <c r="AF10" s="588"/>
      <c r="AG10" s="588"/>
      <c r="AH10" s="588"/>
      <c r="AI10" s="588"/>
      <c r="AJ10" s="588"/>
      <c r="AK10" s="588"/>
      <c r="AL10" s="588"/>
      <c r="AM10" s="588"/>
      <c r="AN10" s="588"/>
      <c r="AO10" s="588"/>
      <c r="AP10" s="588"/>
      <c r="AQ10" s="588"/>
      <c r="AR10" s="588"/>
      <c r="AS10" s="588"/>
      <c r="AU10" s="573"/>
      <c r="AV10" s="573"/>
      <c r="AW10" s="573"/>
      <c r="AX10" s="573"/>
      <c r="AY10" s="573"/>
      <c r="AZ10" s="573"/>
      <c r="BA10" s="573"/>
      <c r="BB10" s="573"/>
      <c r="BC10" s="573"/>
      <c r="BD10" s="573"/>
      <c r="BE10" s="573"/>
      <c r="BF10" s="225"/>
      <c r="BG10" s="573"/>
      <c r="BH10" s="573"/>
      <c r="BI10" s="573"/>
      <c r="BJ10" s="573"/>
      <c r="BK10" s="573"/>
      <c r="BL10" s="573"/>
      <c r="BM10" s="573"/>
      <c r="BN10" s="573"/>
      <c r="BO10" s="573"/>
      <c r="BP10" s="573"/>
      <c r="BQ10" s="573"/>
      <c r="BR10" s="225"/>
      <c r="BS10" s="576">
        <f>SUM(AU10,BG10)</f>
        <v>0</v>
      </c>
      <c r="BT10" s="576"/>
      <c r="BU10" s="576"/>
      <c r="BV10" s="576"/>
      <c r="BW10" s="576"/>
      <c r="BX10" s="576"/>
      <c r="BY10" s="576"/>
      <c r="BZ10" s="576"/>
      <c r="CA10" s="576"/>
      <c r="CC10" s="575">
        <f>IF(OR(BS10=0,$BS$35=0),0,BS10/$BS$35)</f>
        <v>0</v>
      </c>
      <c r="CD10" s="575"/>
      <c r="CE10" s="575"/>
      <c r="CF10" s="575"/>
      <c r="CG10" s="575"/>
      <c r="CH10" s="575"/>
      <c r="CI10" s="575"/>
      <c r="CJ10" s="575"/>
    </row>
    <row r="11" spans="7:97" ht="20.100000000000001" customHeight="1" x14ac:dyDescent="0.2">
      <c r="O11" s="581"/>
      <c r="P11" s="582"/>
      <c r="Q11" s="582"/>
      <c r="R11" s="582"/>
      <c r="S11" s="582"/>
      <c r="T11" s="582"/>
      <c r="U11" s="582"/>
      <c r="V11" s="582"/>
      <c r="W11" s="582"/>
      <c r="X11" s="582"/>
      <c r="Y11" s="582"/>
      <c r="Z11" s="582"/>
      <c r="AA11" s="582"/>
      <c r="AB11" s="582"/>
      <c r="AC11" s="583"/>
      <c r="AE11" s="588" t="s">
        <v>1228</v>
      </c>
      <c r="AF11" s="588"/>
      <c r="AG11" s="588"/>
      <c r="AH11" s="588"/>
      <c r="AI11" s="588"/>
      <c r="AJ11" s="588"/>
      <c r="AK11" s="588"/>
      <c r="AL11" s="588"/>
      <c r="AM11" s="588"/>
      <c r="AN11" s="588"/>
      <c r="AO11" s="588"/>
      <c r="AP11" s="588"/>
      <c r="AQ11" s="588"/>
      <c r="AR11" s="588"/>
      <c r="AS11" s="588"/>
      <c r="AU11" s="573"/>
      <c r="AV11" s="573"/>
      <c r="AW11" s="573"/>
      <c r="AX11" s="573"/>
      <c r="AY11" s="573"/>
      <c r="AZ11" s="573"/>
      <c r="BA11" s="573"/>
      <c r="BB11" s="573"/>
      <c r="BC11" s="573"/>
      <c r="BD11" s="573"/>
      <c r="BE11" s="573"/>
      <c r="BF11" s="225"/>
      <c r="BG11" s="573"/>
      <c r="BH11" s="573"/>
      <c r="BI11" s="573"/>
      <c r="BJ11" s="573"/>
      <c r="BK11" s="573"/>
      <c r="BL11" s="573"/>
      <c r="BM11" s="573"/>
      <c r="BN11" s="573"/>
      <c r="BO11" s="573"/>
      <c r="BP11" s="573"/>
      <c r="BQ11" s="573"/>
      <c r="BR11" s="225"/>
      <c r="BS11" s="576">
        <f>SUM(AU11,BG11)</f>
        <v>0</v>
      </c>
      <c r="BT11" s="576"/>
      <c r="BU11" s="576"/>
      <c r="BV11" s="576"/>
      <c r="BW11" s="576"/>
      <c r="BX11" s="576"/>
      <c r="BY11" s="576"/>
      <c r="BZ11" s="576"/>
      <c r="CA11" s="576"/>
      <c r="CC11" s="575">
        <f>IF(OR(BS11=0,$BS$35=0),0,BS11/$BS$35)</f>
        <v>0</v>
      </c>
      <c r="CD11" s="575"/>
      <c r="CE11" s="575"/>
      <c r="CF11" s="575"/>
      <c r="CG11" s="575"/>
      <c r="CH11" s="575"/>
      <c r="CI11" s="575"/>
      <c r="CJ11" s="575"/>
    </row>
    <row r="12" spans="7:97" ht="20.100000000000001" customHeight="1" x14ac:dyDescent="0.2">
      <c r="O12" s="584"/>
      <c r="P12" s="585"/>
      <c r="Q12" s="585"/>
      <c r="R12" s="585"/>
      <c r="S12" s="585"/>
      <c r="T12" s="585"/>
      <c r="U12" s="585"/>
      <c r="V12" s="585"/>
      <c r="W12" s="585"/>
      <c r="X12" s="585"/>
      <c r="Y12" s="585"/>
      <c r="Z12" s="585"/>
      <c r="AA12" s="585"/>
      <c r="AB12" s="585"/>
      <c r="AC12" s="586"/>
      <c r="AE12" s="587" t="s">
        <v>52</v>
      </c>
      <c r="AF12" s="587"/>
      <c r="AG12" s="587"/>
      <c r="AH12" s="587"/>
      <c r="AI12" s="587"/>
      <c r="AJ12" s="587"/>
      <c r="AK12" s="587"/>
      <c r="AL12" s="587"/>
      <c r="AM12" s="587"/>
      <c r="AN12" s="587"/>
      <c r="AO12" s="587"/>
      <c r="AP12" s="587"/>
      <c r="AQ12" s="587"/>
      <c r="AR12" s="587"/>
      <c r="AS12" s="587"/>
      <c r="AT12" s="223"/>
      <c r="AU12" s="574">
        <f>SUM(AU8:BE11)</f>
        <v>0</v>
      </c>
      <c r="AV12" s="574"/>
      <c r="AW12" s="574"/>
      <c r="AX12" s="574"/>
      <c r="AY12" s="574"/>
      <c r="AZ12" s="574"/>
      <c r="BA12" s="574"/>
      <c r="BB12" s="574"/>
      <c r="BC12" s="574"/>
      <c r="BD12" s="574"/>
      <c r="BE12" s="574"/>
      <c r="BF12" s="228"/>
      <c r="BG12" s="574">
        <f>SUM(BG8:BQ11)</f>
        <v>0</v>
      </c>
      <c r="BH12" s="574"/>
      <c r="BI12" s="574"/>
      <c r="BJ12" s="574"/>
      <c r="BK12" s="574"/>
      <c r="BL12" s="574"/>
      <c r="BM12" s="574"/>
      <c r="BN12" s="574"/>
      <c r="BO12" s="574"/>
      <c r="BP12" s="574"/>
      <c r="BQ12" s="574"/>
      <c r="BR12" s="228"/>
      <c r="BS12" s="574">
        <f>SUM(BS8:CA11)</f>
        <v>0</v>
      </c>
      <c r="BT12" s="574"/>
      <c r="BU12" s="574"/>
      <c r="BV12" s="574"/>
      <c r="BW12" s="574"/>
      <c r="BX12" s="574"/>
      <c r="BY12" s="574"/>
      <c r="BZ12" s="574"/>
      <c r="CA12" s="574"/>
      <c r="CB12" s="223"/>
      <c r="CC12" s="575">
        <f>IF(OR(BS12=0,$BS$35=0),0,BS12/$BS$35)</f>
        <v>0</v>
      </c>
      <c r="CD12" s="575"/>
      <c r="CE12" s="575"/>
      <c r="CF12" s="575"/>
      <c r="CG12" s="575"/>
      <c r="CH12" s="575"/>
      <c r="CI12" s="575"/>
      <c r="CJ12" s="575"/>
    </row>
    <row r="13" spans="7:97" ht="7.5" customHeight="1" x14ac:dyDescent="0.2">
      <c r="AE13" s="226"/>
      <c r="AF13" s="226"/>
      <c r="AG13" s="226"/>
      <c r="AH13" s="226"/>
      <c r="AI13" s="226"/>
      <c r="AJ13" s="226"/>
      <c r="AK13" s="226"/>
      <c r="AL13" s="226"/>
      <c r="AM13" s="226"/>
      <c r="AN13" s="226"/>
      <c r="AO13" s="226"/>
      <c r="AP13" s="226"/>
      <c r="AQ13" s="226"/>
      <c r="AR13" s="226"/>
      <c r="AS13" s="226"/>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C13" s="227"/>
      <c r="CD13" s="227"/>
      <c r="CE13" s="227"/>
      <c r="CF13" s="227"/>
      <c r="CG13" s="227"/>
      <c r="CH13" s="227"/>
      <c r="CI13" s="227"/>
      <c r="CJ13" s="227"/>
    </row>
    <row r="14" spans="7:97" ht="20.100000000000001" customHeight="1" x14ac:dyDescent="0.2">
      <c r="O14" s="572" t="s">
        <v>47</v>
      </c>
      <c r="P14" s="572"/>
      <c r="Q14" s="572"/>
      <c r="R14" s="572"/>
      <c r="S14" s="572"/>
      <c r="T14" s="572"/>
      <c r="U14" s="572"/>
      <c r="V14" s="572"/>
      <c r="W14" s="572"/>
      <c r="X14" s="572"/>
      <c r="Y14" s="572"/>
      <c r="Z14" s="572"/>
      <c r="AA14" s="572"/>
      <c r="AB14" s="572"/>
      <c r="AC14" s="572"/>
      <c r="AE14" s="588" t="s">
        <v>30</v>
      </c>
      <c r="AF14" s="588"/>
      <c r="AG14" s="588"/>
      <c r="AH14" s="588"/>
      <c r="AI14" s="588"/>
      <c r="AJ14" s="588"/>
      <c r="AK14" s="588"/>
      <c r="AL14" s="588"/>
      <c r="AM14" s="588"/>
      <c r="AN14" s="588"/>
      <c r="AO14" s="588"/>
      <c r="AP14" s="588"/>
      <c r="AQ14" s="588"/>
      <c r="AR14" s="588"/>
      <c r="AS14" s="588"/>
      <c r="AU14" s="573"/>
      <c r="AV14" s="573"/>
      <c r="AW14" s="573"/>
      <c r="AX14" s="573"/>
      <c r="AY14" s="573"/>
      <c r="AZ14" s="573"/>
      <c r="BA14" s="573"/>
      <c r="BB14" s="573"/>
      <c r="BC14" s="573"/>
      <c r="BD14" s="573"/>
      <c r="BE14" s="573"/>
      <c r="BF14" s="225"/>
      <c r="BG14" s="573"/>
      <c r="BH14" s="573"/>
      <c r="BI14" s="573"/>
      <c r="BJ14" s="573"/>
      <c r="BK14" s="573"/>
      <c r="BL14" s="573"/>
      <c r="BM14" s="573"/>
      <c r="BN14" s="573"/>
      <c r="BO14" s="573"/>
      <c r="BP14" s="573"/>
      <c r="BQ14" s="573"/>
      <c r="BR14" s="225"/>
      <c r="BS14" s="576">
        <f>SUM(AU14,BG14)</f>
        <v>0</v>
      </c>
      <c r="BT14" s="576"/>
      <c r="BU14" s="576"/>
      <c r="BV14" s="576"/>
      <c r="BW14" s="576"/>
      <c r="BX14" s="576"/>
      <c r="BY14" s="576"/>
      <c r="BZ14" s="576"/>
      <c r="CA14" s="576"/>
      <c r="CC14" s="575">
        <f>IF(OR(BS14=0,$BS$35=0),0,BS14/$BS$35)</f>
        <v>0</v>
      </c>
      <c r="CD14" s="575"/>
      <c r="CE14" s="575"/>
      <c r="CF14" s="575"/>
      <c r="CG14" s="575"/>
      <c r="CH14" s="575"/>
      <c r="CI14" s="575"/>
      <c r="CJ14" s="575"/>
    </row>
    <row r="15" spans="7:97" ht="20.100000000000001" customHeight="1" x14ac:dyDescent="0.2">
      <c r="O15" s="572"/>
      <c r="P15" s="572"/>
      <c r="Q15" s="572"/>
      <c r="R15" s="572"/>
      <c r="S15" s="572"/>
      <c r="T15" s="572"/>
      <c r="U15" s="572"/>
      <c r="V15" s="572"/>
      <c r="W15" s="572"/>
      <c r="X15" s="572"/>
      <c r="Y15" s="572"/>
      <c r="Z15" s="572"/>
      <c r="AA15" s="572"/>
      <c r="AB15" s="572"/>
      <c r="AC15" s="572"/>
      <c r="AE15" s="588" t="s">
        <v>1382</v>
      </c>
      <c r="AF15" s="588"/>
      <c r="AG15" s="588"/>
      <c r="AH15" s="588"/>
      <c r="AI15" s="588"/>
      <c r="AJ15" s="588"/>
      <c r="AK15" s="588"/>
      <c r="AL15" s="588"/>
      <c r="AM15" s="588"/>
      <c r="AN15" s="588"/>
      <c r="AO15" s="588"/>
      <c r="AP15" s="588"/>
      <c r="AQ15" s="588"/>
      <c r="AR15" s="588"/>
      <c r="AS15" s="588"/>
      <c r="AU15" s="573"/>
      <c r="AV15" s="573"/>
      <c r="AW15" s="573"/>
      <c r="AX15" s="573"/>
      <c r="AY15" s="573"/>
      <c r="AZ15" s="573"/>
      <c r="BA15" s="573"/>
      <c r="BB15" s="573"/>
      <c r="BC15" s="573"/>
      <c r="BD15" s="573"/>
      <c r="BE15" s="573"/>
      <c r="BF15" s="225"/>
      <c r="BG15" s="573"/>
      <c r="BH15" s="573"/>
      <c r="BI15" s="573"/>
      <c r="BJ15" s="573"/>
      <c r="BK15" s="573"/>
      <c r="BL15" s="573"/>
      <c r="BM15" s="573"/>
      <c r="BN15" s="573"/>
      <c r="BO15" s="573"/>
      <c r="BP15" s="573"/>
      <c r="BQ15" s="573"/>
      <c r="BR15" s="225"/>
      <c r="BS15" s="576">
        <f>SUM(AU15,BG15)</f>
        <v>0</v>
      </c>
      <c r="BT15" s="576"/>
      <c r="BU15" s="576"/>
      <c r="BV15" s="576"/>
      <c r="BW15" s="576"/>
      <c r="BX15" s="576"/>
      <c r="BY15" s="576"/>
      <c r="BZ15" s="576"/>
      <c r="CA15" s="576"/>
      <c r="CC15" s="575">
        <f>IF(OR(BS15=0,$BS$35=0),0,BS15/$BS$35)</f>
        <v>0</v>
      </c>
      <c r="CD15" s="575"/>
      <c r="CE15" s="575"/>
      <c r="CF15" s="575"/>
      <c r="CG15" s="575"/>
      <c r="CH15" s="575"/>
      <c r="CI15" s="575"/>
      <c r="CJ15" s="575"/>
    </row>
    <row r="16" spans="7:97" ht="20.100000000000001" customHeight="1" x14ac:dyDescent="0.2">
      <c r="O16" s="572"/>
      <c r="P16" s="572"/>
      <c r="Q16" s="572"/>
      <c r="R16" s="572"/>
      <c r="S16" s="572"/>
      <c r="T16" s="572"/>
      <c r="U16" s="572"/>
      <c r="V16" s="572"/>
      <c r="W16" s="572"/>
      <c r="X16" s="572"/>
      <c r="Y16" s="572"/>
      <c r="Z16" s="572"/>
      <c r="AA16" s="572"/>
      <c r="AB16" s="572"/>
      <c r="AC16" s="572"/>
      <c r="AE16" s="587" t="s">
        <v>53</v>
      </c>
      <c r="AF16" s="587"/>
      <c r="AG16" s="587"/>
      <c r="AH16" s="587"/>
      <c r="AI16" s="587"/>
      <c r="AJ16" s="587"/>
      <c r="AK16" s="587"/>
      <c r="AL16" s="587"/>
      <c r="AM16" s="587"/>
      <c r="AN16" s="587"/>
      <c r="AO16" s="587"/>
      <c r="AP16" s="587"/>
      <c r="AQ16" s="587"/>
      <c r="AR16" s="587"/>
      <c r="AS16" s="587"/>
      <c r="AT16" s="223"/>
      <c r="AU16" s="574">
        <f>SUM(AU14:BE15)</f>
        <v>0</v>
      </c>
      <c r="AV16" s="574"/>
      <c r="AW16" s="574"/>
      <c r="AX16" s="574"/>
      <c r="AY16" s="574"/>
      <c r="AZ16" s="574"/>
      <c r="BA16" s="574"/>
      <c r="BB16" s="574"/>
      <c r="BC16" s="574"/>
      <c r="BD16" s="574"/>
      <c r="BE16" s="574"/>
      <c r="BF16" s="228"/>
      <c r="BG16" s="574">
        <f>SUM(BG14:BQ15)</f>
        <v>0</v>
      </c>
      <c r="BH16" s="574"/>
      <c r="BI16" s="574"/>
      <c r="BJ16" s="574"/>
      <c r="BK16" s="574"/>
      <c r="BL16" s="574"/>
      <c r="BM16" s="574"/>
      <c r="BN16" s="574"/>
      <c r="BO16" s="574"/>
      <c r="BP16" s="574"/>
      <c r="BQ16" s="574"/>
      <c r="BR16" s="228"/>
      <c r="BS16" s="574">
        <f>SUM(BS14:CA15)</f>
        <v>0</v>
      </c>
      <c r="BT16" s="574"/>
      <c r="BU16" s="574"/>
      <c r="BV16" s="574"/>
      <c r="BW16" s="574"/>
      <c r="BX16" s="574"/>
      <c r="BY16" s="574"/>
      <c r="BZ16" s="574"/>
      <c r="CA16" s="574"/>
      <c r="CB16" s="223"/>
      <c r="CC16" s="575">
        <f>IF(OR(BS16=0,$BS$35=0),0,BS16/$BS$35)</f>
        <v>0</v>
      </c>
      <c r="CD16" s="575"/>
      <c r="CE16" s="575"/>
      <c r="CF16" s="575"/>
      <c r="CG16" s="575"/>
      <c r="CH16" s="575"/>
      <c r="CI16" s="575"/>
      <c r="CJ16" s="575"/>
    </row>
    <row r="17" spans="15:88" ht="7.5" customHeight="1" x14ac:dyDescent="0.2">
      <c r="AE17" s="589"/>
      <c r="AF17" s="589"/>
      <c r="AG17" s="589"/>
      <c r="AH17" s="589"/>
      <c r="AI17" s="589"/>
      <c r="AJ17" s="589"/>
      <c r="AK17" s="589"/>
      <c r="AL17" s="589"/>
      <c r="AM17" s="589"/>
      <c r="AN17" s="589"/>
      <c r="AO17" s="589"/>
      <c r="AP17" s="589"/>
      <c r="AQ17" s="589"/>
      <c r="AR17" s="589"/>
      <c r="AS17" s="589"/>
      <c r="AU17" s="577"/>
      <c r="AV17" s="577"/>
      <c r="AW17" s="577"/>
      <c r="AX17" s="577"/>
      <c r="AY17" s="577"/>
      <c r="AZ17" s="577"/>
      <c r="BA17" s="577"/>
      <c r="BB17" s="577"/>
      <c r="BC17" s="577"/>
      <c r="BD17" s="577"/>
      <c r="BE17" s="577"/>
      <c r="BF17" s="225"/>
      <c r="BG17" s="577"/>
      <c r="BH17" s="577"/>
      <c r="BI17" s="577"/>
      <c r="BJ17" s="577"/>
      <c r="BK17" s="577"/>
      <c r="BL17" s="577"/>
      <c r="BM17" s="577"/>
      <c r="BN17" s="577"/>
      <c r="BO17" s="577"/>
      <c r="BP17" s="577"/>
      <c r="BQ17" s="577"/>
      <c r="BR17" s="225"/>
      <c r="BS17" s="577"/>
      <c r="BT17" s="577"/>
      <c r="BU17" s="577"/>
      <c r="BV17" s="577"/>
      <c r="BW17" s="577"/>
      <c r="BX17" s="577"/>
      <c r="BY17" s="577"/>
      <c r="BZ17" s="577"/>
      <c r="CA17" s="577"/>
      <c r="CC17" s="578"/>
      <c r="CD17" s="578"/>
      <c r="CE17" s="578"/>
      <c r="CF17" s="578"/>
      <c r="CG17" s="578"/>
      <c r="CH17" s="578"/>
      <c r="CI17" s="578"/>
      <c r="CJ17" s="578"/>
    </row>
    <row r="18" spans="15:88" ht="20.100000000000001" customHeight="1" x14ac:dyDescent="0.2">
      <c r="O18" s="572" t="s">
        <v>48</v>
      </c>
      <c r="P18" s="572"/>
      <c r="Q18" s="572"/>
      <c r="R18" s="572"/>
      <c r="S18" s="572"/>
      <c r="T18" s="572"/>
      <c r="U18" s="572"/>
      <c r="V18" s="572"/>
      <c r="W18" s="572"/>
      <c r="X18" s="572"/>
      <c r="Y18" s="572"/>
      <c r="Z18" s="572"/>
      <c r="AA18" s="572"/>
      <c r="AB18" s="572"/>
      <c r="AC18" s="572"/>
      <c r="AE18" s="588" t="s">
        <v>31</v>
      </c>
      <c r="AF18" s="588"/>
      <c r="AG18" s="588"/>
      <c r="AH18" s="588"/>
      <c r="AI18" s="588"/>
      <c r="AJ18" s="588"/>
      <c r="AK18" s="588"/>
      <c r="AL18" s="588"/>
      <c r="AM18" s="588"/>
      <c r="AN18" s="588"/>
      <c r="AO18" s="588"/>
      <c r="AP18" s="588"/>
      <c r="AQ18" s="588"/>
      <c r="AR18" s="588"/>
      <c r="AS18" s="588"/>
      <c r="AU18" s="573"/>
      <c r="AV18" s="573"/>
      <c r="AW18" s="573"/>
      <c r="AX18" s="573"/>
      <c r="AY18" s="573"/>
      <c r="AZ18" s="573"/>
      <c r="BA18" s="573"/>
      <c r="BB18" s="573"/>
      <c r="BC18" s="573"/>
      <c r="BD18" s="573"/>
      <c r="BE18" s="573"/>
      <c r="BF18" s="225"/>
      <c r="BG18" s="573"/>
      <c r="BH18" s="573"/>
      <c r="BI18" s="573"/>
      <c r="BJ18" s="573"/>
      <c r="BK18" s="573"/>
      <c r="BL18" s="573"/>
      <c r="BM18" s="573"/>
      <c r="BN18" s="573"/>
      <c r="BO18" s="573"/>
      <c r="BP18" s="573"/>
      <c r="BQ18" s="573"/>
      <c r="BR18" s="225"/>
      <c r="BS18" s="576">
        <f>SUM(AU18,BG18)</f>
        <v>0</v>
      </c>
      <c r="BT18" s="576"/>
      <c r="BU18" s="576"/>
      <c r="BV18" s="576"/>
      <c r="BW18" s="576"/>
      <c r="BX18" s="576"/>
      <c r="BY18" s="576"/>
      <c r="BZ18" s="576"/>
      <c r="CA18" s="576"/>
      <c r="CC18" s="575">
        <f t="shared" ref="CC18:CC25" si="0">IF(OR(BS18=0,$BS$35=0),0,BS18/$BS$35)</f>
        <v>0</v>
      </c>
      <c r="CD18" s="575"/>
      <c r="CE18" s="575"/>
      <c r="CF18" s="575"/>
      <c r="CG18" s="575"/>
      <c r="CH18" s="575"/>
      <c r="CI18" s="575"/>
      <c r="CJ18" s="575"/>
    </row>
    <row r="19" spans="15:88" ht="20.100000000000001" customHeight="1" x14ac:dyDescent="0.2">
      <c r="O19" s="572"/>
      <c r="P19" s="572"/>
      <c r="Q19" s="572"/>
      <c r="R19" s="572"/>
      <c r="S19" s="572"/>
      <c r="T19" s="572"/>
      <c r="U19" s="572"/>
      <c r="V19" s="572"/>
      <c r="W19" s="572"/>
      <c r="X19" s="572"/>
      <c r="Y19" s="572"/>
      <c r="Z19" s="572"/>
      <c r="AA19" s="572"/>
      <c r="AB19" s="572"/>
      <c r="AC19" s="572"/>
      <c r="AE19" s="588" t="s">
        <v>32</v>
      </c>
      <c r="AF19" s="588"/>
      <c r="AG19" s="588"/>
      <c r="AH19" s="588"/>
      <c r="AI19" s="588"/>
      <c r="AJ19" s="588"/>
      <c r="AK19" s="588"/>
      <c r="AL19" s="588"/>
      <c r="AM19" s="588"/>
      <c r="AN19" s="588"/>
      <c r="AO19" s="588"/>
      <c r="AP19" s="588"/>
      <c r="AQ19" s="588"/>
      <c r="AR19" s="588"/>
      <c r="AS19" s="588"/>
      <c r="AU19" s="573"/>
      <c r="AV19" s="573"/>
      <c r="AW19" s="573"/>
      <c r="AX19" s="573"/>
      <c r="AY19" s="573"/>
      <c r="AZ19" s="573"/>
      <c r="BA19" s="573"/>
      <c r="BB19" s="573"/>
      <c r="BC19" s="573"/>
      <c r="BD19" s="573"/>
      <c r="BE19" s="573"/>
      <c r="BF19" s="225"/>
      <c r="BG19" s="573"/>
      <c r="BH19" s="573"/>
      <c r="BI19" s="573"/>
      <c r="BJ19" s="573"/>
      <c r="BK19" s="573"/>
      <c r="BL19" s="573"/>
      <c r="BM19" s="573"/>
      <c r="BN19" s="573"/>
      <c r="BO19" s="573"/>
      <c r="BP19" s="573"/>
      <c r="BQ19" s="573"/>
      <c r="BR19" s="225"/>
      <c r="BS19" s="576">
        <f>SUM(AU19,BG19)</f>
        <v>0</v>
      </c>
      <c r="BT19" s="576"/>
      <c r="BU19" s="576"/>
      <c r="BV19" s="576"/>
      <c r="BW19" s="576"/>
      <c r="BX19" s="576"/>
      <c r="BY19" s="576"/>
      <c r="BZ19" s="576"/>
      <c r="CA19" s="576"/>
      <c r="CC19" s="575">
        <f t="shared" si="0"/>
        <v>0</v>
      </c>
      <c r="CD19" s="575"/>
      <c r="CE19" s="575"/>
      <c r="CF19" s="575"/>
      <c r="CG19" s="575"/>
      <c r="CH19" s="575"/>
      <c r="CI19" s="575"/>
      <c r="CJ19" s="575"/>
    </row>
    <row r="20" spans="15:88" ht="20.100000000000001" customHeight="1" x14ac:dyDescent="0.2">
      <c r="O20" s="572"/>
      <c r="P20" s="572"/>
      <c r="Q20" s="572"/>
      <c r="R20" s="572"/>
      <c r="S20" s="572"/>
      <c r="T20" s="572"/>
      <c r="U20" s="572"/>
      <c r="V20" s="572"/>
      <c r="W20" s="572"/>
      <c r="X20" s="572"/>
      <c r="Y20" s="572"/>
      <c r="Z20" s="572"/>
      <c r="AA20" s="572"/>
      <c r="AB20" s="572"/>
      <c r="AC20" s="572"/>
      <c r="AE20" s="588" t="s">
        <v>33</v>
      </c>
      <c r="AF20" s="588"/>
      <c r="AG20" s="588"/>
      <c r="AH20" s="588"/>
      <c r="AI20" s="588"/>
      <c r="AJ20" s="588"/>
      <c r="AK20" s="588"/>
      <c r="AL20" s="588"/>
      <c r="AM20" s="588"/>
      <c r="AN20" s="588"/>
      <c r="AO20" s="588"/>
      <c r="AP20" s="588"/>
      <c r="AQ20" s="588"/>
      <c r="AR20" s="588"/>
      <c r="AS20" s="588"/>
      <c r="AU20" s="573"/>
      <c r="AV20" s="573"/>
      <c r="AW20" s="573"/>
      <c r="AX20" s="573"/>
      <c r="AY20" s="573"/>
      <c r="AZ20" s="573"/>
      <c r="BA20" s="573"/>
      <c r="BB20" s="573"/>
      <c r="BC20" s="573"/>
      <c r="BD20" s="573"/>
      <c r="BE20" s="573"/>
      <c r="BF20" s="225"/>
      <c r="BG20" s="573"/>
      <c r="BH20" s="573"/>
      <c r="BI20" s="573"/>
      <c r="BJ20" s="573"/>
      <c r="BK20" s="573"/>
      <c r="BL20" s="573"/>
      <c r="BM20" s="573"/>
      <c r="BN20" s="573"/>
      <c r="BO20" s="573"/>
      <c r="BP20" s="573"/>
      <c r="BQ20" s="573"/>
      <c r="BR20" s="225"/>
      <c r="BS20" s="576">
        <f t="shared" ref="BS20:BS25" si="1">SUM(AU20,BG20)</f>
        <v>0</v>
      </c>
      <c r="BT20" s="576"/>
      <c r="BU20" s="576"/>
      <c r="BV20" s="576"/>
      <c r="BW20" s="576"/>
      <c r="BX20" s="576"/>
      <c r="BY20" s="576"/>
      <c r="BZ20" s="576"/>
      <c r="CA20" s="576"/>
      <c r="CC20" s="575">
        <f t="shared" si="0"/>
        <v>0</v>
      </c>
      <c r="CD20" s="575"/>
      <c r="CE20" s="575"/>
      <c r="CF20" s="575"/>
      <c r="CG20" s="575"/>
      <c r="CH20" s="575"/>
      <c r="CI20" s="575"/>
      <c r="CJ20" s="575"/>
    </row>
    <row r="21" spans="15:88" ht="20.100000000000001" customHeight="1" x14ac:dyDescent="0.2">
      <c r="O21" s="572"/>
      <c r="P21" s="572"/>
      <c r="Q21" s="572"/>
      <c r="R21" s="572"/>
      <c r="S21" s="572"/>
      <c r="T21" s="572"/>
      <c r="U21" s="572"/>
      <c r="V21" s="572"/>
      <c r="W21" s="572"/>
      <c r="X21" s="572"/>
      <c r="Y21" s="572"/>
      <c r="Z21" s="572"/>
      <c r="AA21" s="572"/>
      <c r="AB21" s="572"/>
      <c r="AC21" s="572"/>
      <c r="AE21" s="588" t="s">
        <v>34</v>
      </c>
      <c r="AF21" s="588"/>
      <c r="AG21" s="588"/>
      <c r="AH21" s="588"/>
      <c r="AI21" s="588"/>
      <c r="AJ21" s="588"/>
      <c r="AK21" s="588"/>
      <c r="AL21" s="588"/>
      <c r="AM21" s="588"/>
      <c r="AN21" s="588"/>
      <c r="AO21" s="588"/>
      <c r="AP21" s="588"/>
      <c r="AQ21" s="588"/>
      <c r="AR21" s="588"/>
      <c r="AS21" s="588"/>
      <c r="AU21" s="573"/>
      <c r="AV21" s="573"/>
      <c r="AW21" s="573"/>
      <c r="AX21" s="573"/>
      <c r="AY21" s="573"/>
      <c r="AZ21" s="573"/>
      <c r="BA21" s="573"/>
      <c r="BB21" s="573"/>
      <c r="BC21" s="573"/>
      <c r="BD21" s="573"/>
      <c r="BE21" s="573"/>
      <c r="BF21" s="225"/>
      <c r="BG21" s="573"/>
      <c r="BH21" s="573"/>
      <c r="BI21" s="573"/>
      <c r="BJ21" s="573"/>
      <c r="BK21" s="573"/>
      <c r="BL21" s="573"/>
      <c r="BM21" s="573"/>
      <c r="BN21" s="573"/>
      <c r="BO21" s="573"/>
      <c r="BP21" s="573"/>
      <c r="BQ21" s="573"/>
      <c r="BR21" s="225"/>
      <c r="BS21" s="576">
        <f t="shared" si="1"/>
        <v>0</v>
      </c>
      <c r="BT21" s="576"/>
      <c r="BU21" s="576"/>
      <c r="BV21" s="576"/>
      <c r="BW21" s="576"/>
      <c r="BX21" s="576"/>
      <c r="BY21" s="576"/>
      <c r="BZ21" s="576"/>
      <c r="CA21" s="576"/>
      <c r="CC21" s="575">
        <f t="shared" si="0"/>
        <v>0</v>
      </c>
      <c r="CD21" s="575"/>
      <c r="CE21" s="575"/>
      <c r="CF21" s="575"/>
      <c r="CG21" s="575"/>
      <c r="CH21" s="575"/>
      <c r="CI21" s="575"/>
      <c r="CJ21" s="575"/>
    </row>
    <row r="22" spans="15:88" ht="20.100000000000001" customHeight="1" x14ac:dyDescent="0.2">
      <c r="O22" s="572"/>
      <c r="P22" s="572"/>
      <c r="Q22" s="572"/>
      <c r="R22" s="572"/>
      <c r="S22" s="572"/>
      <c r="T22" s="572"/>
      <c r="U22" s="572"/>
      <c r="V22" s="572"/>
      <c r="W22" s="572"/>
      <c r="X22" s="572"/>
      <c r="Y22" s="572"/>
      <c r="Z22" s="572"/>
      <c r="AA22" s="572"/>
      <c r="AB22" s="572"/>
      <c r="AC22" s="572"/>
      <c r="AE22" s="588" t="s">
        <v>35</v>
      </c>
      <c r="AF22" s="588"/>
      <c r="AG22" s="588"/>
      <c r="AH22" s="588"/>
      <c r="AI22" s="588"/>
      <c r="AJ22" s="588"/>
      <c r="AK22" s="588"/>
      <c r="AL22" s="588"/>
      <c r="AM22" s="588"/>
      <c r="AN22" s="588"/>
      <c r="AO22" s="588"/>
      <c r="AP22" s="588"/>
      <c r="AQ22" s="588"/>
      <c r="AR22" s="588"/>
      <c r="AS22" s="588"/>
      <c r="AU22" s="573"/>
      <c r="AV22" s="573"/>
      <c r="AW22" s="573"/>
      <c r="AX22" s="573"/>
      <c r="AY22" s="573"/>
      <c r="AZ22" s="573"/>
      <c r="BA22" s="573"/>
      <c r="BB22" s="573"/>
      <c r="BC22" s="573"/>
      <c r="BD22" s="573"/>
      <c r="BE22" s="573"/>
      <c r="BF22" s="225"/>
      <c r="BG22" s="573"/>
      <c r="BH22" s="573"/>
      <c r="BI22" s="573"/>
      <c r="BJ22" s="573"/>
      <c r="BK22" s="573"/>
      <c r="BL22" s="573"/>
      <c r="BM22" s="573"/>
      <c r="BN22" s="573"/>
      <c r="BO22" s="573"/>
      <c r="BP22" s="573"/>
      <c r="BQ22" s="573"/>
      <c r="BR22" s="225"/>
      <c r="BS22" s="576">
        <f t="shared" si="1"/>
        <v>0</v>
      </c>
      <c r="BT22" s="576"/>
      <c r="BU22" s="576"/>
      <c r="BV22" s="576"/>
      <c r="BW22" s="576"/>
      <c r="BX22" s="576"/>
      <c r="BY22" s="576"/>
      <c r="BZ22" s="576"/>
      <c r="CA22" s="576"/>
      <c r="CC22" s="575">
        <f t="shared" si="0"/>
        <v>0</v>
      </c>
      <c r="CD22" s="575"/>
      <c r="CE22" s="575"/>
      <c r="CF22" s="575"/>
      <c r="CG22" s="575"/>
      <c r="CH22" s="575"/>
      <c r="CI22" s="575"/>
      <c r="CJ22" s="575"/>
    </row>
    <row r="23" spans="15:88" ht="20.100000000000001" customHeight="1" x14ac:dyDescent="0.2">
      <c r="O23" s="572"/>
      <c r="P23" s="572"/>
      <c r="Q23" s="572"/>
      <c r="R23" s="572"/>
      <c r="S23" s="572"/>
      <c r="T23" s="572"/>
      <c r="U23" s="572"/>
      <c r="V23" s="572"/>
      <c r="W23" s="572"/>
      <c r="X23" s="572"/>
      <c r="Y23" s="572"/>
      <c r="Z23" s="572"/>
      <c r="AA23" s="572"/>
      <c r="AB23" s="572"/>
      <c r="AC23" s="572"/>
      <c r="AE23" s="588" t="s">
        <v>36</v>
      </c>
      <c r="AF23" s="588"/>
      <c r="AG23" s="588"/>
      <c r="AH23" s="588"/>
      <c r="AI23" s="588"/>
      <c r="AJ23" s="588"/>
      <c r="AK23" s="588"/>
      <c r="AL23" s="588"/>
      <c r="AM23" s="588"/>
      <c r="AN23" s="588"/>
      <c r="AO23" s="588"/>
      <c r="AP23" s="588"/>
      <c r="AQ23" s="588"/>
      <c r="AR23" s="588"/>
      <c r="AS23" s="588"/>
      <c r="AU23" s="573"/>
      <c r="AV23" s="573"/>
      <c r="AW23" s="573"/>
      <c r="AX23" s="573"/>
      <c r="AY23" s="573"/>
      <c r="AZ23" s="573"/>
      <c r="BA23" s="573"/>
      <c r="BB23" s="573"/>
      <c r="BC23" s="573"/>
      <c r="BD23" s="573"/>
      <c r="BE23" s="573"/>
      <c r="BF23" s="225"/>
      <c r="BG23" s="573"/>
      <c r="BH23" s="573"/>
      <c r="BI23" s="573"/>
      <c r="BJ23" s="573"/>
      <c r="BK23" s="573"/>
      <c r="BL23" s="573"/>
      <c r="BM23" s="573"/>
      <c r="BN23" s="573"/>
      <c r="BO23" s="573"/>
      <c r="BP23" s="573"/>
      <c r="BQ23" s="573"/>
      <c r="BR23" s="225"/>
      <c r="BS23" s="576">
        <f t="shared" si="1"/>
        <v>0</v>
      </c>
      <c r="BT23" s="576"/>
      <c r="BU23" s="576"/>
      <c r="BV23" s="576"/>
      <c r="BW23" s="576"/>
      <c r="BX23" s="576"/>
      <c r="BY23" s="576"/>
      <c r="BZ23" s="576"/>
      <c r="CA23" s="576"/>
      <c r="CC23" s="575">
        <f t="shared" si="0"/>
        <v>0</v>
      </c>
      <c r="CD23" s="575"/>
      <c r="CE23" s="575"/>
      <c r="CF23" s="575"/>
      <c r="CG23" s="575"/>
      <c r="CH23" s="575"/>
      <c r="CI23" s="575"/>
      <c r="CJ23" s="575"/>
    </row>
    <row r="24" spans="15:88" ht="20.100000000000001" customHeight="1" x14ac:dyDescent="0.2">
      <c r="O24" s="572"/>
      <c r="P24" s="572"/>
      <c r="Q24" s="572"/>
      <c r="R24" s="572"/>
      <c r="S24" s="572"/>
      <c r="T24" s="572"/>
      <c r="U24" s="572"/>
      <c r="V24" s="572"/>
      <c r="W24" s="572"/>
      <c r="X24" s="572"/>
      <c r="Y24" s="572"/>
      <c r="Z24" s="572"/>
      <c r="AA24" s="572"/>
      <c r="AB24" s="572"/>
      <c r="AC24" s="572"/>
      <c r="AE24" s="588" t="s">
        <v>37</v>
      </c>
      <c r="AF24" s="588"/>
      <c r="AG24" s="588"/>
      <c r="AH24" s="588"/>
      <c r="AI24" s="588"/>
      <c r="AJ24" s="588"/>
      <c r="AK24" s="588"/>
      <c r="AL24" s="588"/>
      <c r="AM24" s="588"/>
      <c r="AN24" s="588"/>
      <c r="AO24" s="588"/>
      <c r="AP24" s="588"/>
      <c r="AQ24" s="588"/>
      <c r="AR24" s="588"/>
      <c r="AS24" s="588"/>
      <c r="AU24" s="573"/>
      <c r="AV24" s="573"/>
      <c r="AW24" s="573"/>
      <c r="AX24" s="573"/>
      <c r="AY24" s="573"/>
      <c r="AZ24" s="573"/>
      <c r="BA24" s="573"/>
      <c r="BB24" s="573"/>
      <c r="BC24" s="573"/>
      <c r="BD24" s="573"/>
      <c r="BE24" s="573"/>
      <c r="BF24" s="225"/>
      <c r="BG24" s="573"/>
      <c r="BH24" s="573"/>
      <c r="BI24" s="573"/>
      <c r="BJ24" s="573"/>
      <c r="BK24" s="573"/>
      <c r="BL24" s="573"/>
      <c r="BM24" s="573"/>
      <c r="BN24" s="573"/>
      <c r="BO24" s="573"/>
      <c r="BP24" s="573"/>
      <c r="BQ24" s="573"/>
      <c r="BR24" s="225"/>
      <c r="BS24" s="576">
        <f t="shared" si="1"/>
        <v>0</v>
      </c>
      <c r="BT24" s="576"/>
      <c r="BU24" s="576"/>
      <c r="BV24" s="576"/>
      <c r="BW24" s="576"/>
      <c r="BX24" s="576"/>
      <c r="BY24" s="576"/>
      <c r="BZ24" s="576"/>
      <c r="CA24" s="576"/>
      <c r="CC24" s="575">
        <f t="shared" si="0"/>
        <v>0</v>
      </c>
      <c r="CD24" s="575"/>
      <c r="CE24" s="575"/>
      <c r="CF24" s="575"/>
      <c r="CG24" s="575"/>
      <c r="CH24" s="575"/>
      <c r="CI24" s="575"/>
      <c r="CJ24" s="575"/>
    </row>
    <row r="25" spans="15:88" ht="20.100000000000001" customHeight="1" x14ac:dyDescent="0.2">
      <c r="O25" s="572"/>
      <c r="P25" s="572"/>
      <c r="Q25" s="572"/>
      <c r="R25" s="572"/>
      <c r="S25" s="572"/>
      <c r="T25" s="572"/>
      <c r="U25" s="572"/>
      <c r="V25" s="572"/>
      <c r="W25" s="572"/>
      <c r="X25" s="572"/>
      <c r="Y25" s="572"/>
      <c r="Z25" s="572"/>
      <c r="AA25" s="572"/>
      <c r="AB25" s="572"/>
      <c r="AC25" s="572"/>
      <c r="AE25" s="588" t="s">
        <v>38</v>
      </c>
      <c r="AF25" s="588"/>
      <c r="AG25" s="588"/>
      <c r="AH25" s="588"/>
      <c r="AI25" s="588"/>
      <c r="AJ25" s="588"/>
      <c r="AK25" s="588"/>
      <c r="AL25" s="588"/>
      <c r="AM25" s="588"/>
      <c r="AN25" s="588"/>
      <c r="AO25" s="588"/>
      <c r="AP25" s="588"/>
      <c r="AQ25" s="588"/>
      <c r="AR25" s="588"/>
      <c r="AS25" s="588"/>
      <c r="AU25" s="573"/>
      <c r="AV25" s="573"/>
      <c r="AW25" s="573"/>
      <c r="AX25" s="573"/>
      <c r="AY25" s="573"/>
      <c r="AZ25" s="573"/>
      <c r="BA25" s="573"/>
      <c r="BB25" s="573"/>
      <c r="BC25" s="573"/>
      <c r="BD25" s="573"/>
      <c r="BE25" s="573"/>
      <c r="BF25" s="225"/>
      <c r="BG25" s="573"/>
      <c r="BH25" s="573"/>
      <c r="BI25" s="573"/>
      <c r="BJ25" s="573"/>
      <c r="BK25" s="573"/>
      <c r="BL25" s="573"/>
      <c r="BM25" s="573"/>
      <c r="BN25" s="573"/>
      <c r="BO25" s="573"/>
      <c r="BP25" s="573"/>
      <c r="BQ25" s="573"/>
      <c r="BR25" s="225"/>
      <c r="BS25" s="576">
        <f t="shared" si="1"/>
        <v>0</v>
      </c>
      <c r="BT25" s="576"/>
      <c r="BU25" s="576"/>
      <c r="BV25" s="576"/>
      <c r="BW25" s="576"/>
      <c r="BX25" s="576"/>
      <c r="BY25" s="576"/>
      <c r="BZ25" s="576"/>
      <c r="CA25" s="576"/>
      <c r="CC25" s="575">
        <f t="shared" si="0"/>
        <v>0</v>
      </c>
      <c r="CD25" s="575"/>
      <c r="CE25" s="575"/>
      <c r="CF25" s="575"/>
      <c r="CG25" s="575"/>
      <c r="CH25" s="575"/>
      <c r="CI25" s="575"/>
      <c r="CJ25" s="575"/>
    </row>
    <row r="26" spans="15:88" ht="20.100000000000001" customHeight="1" x14ac:dyDescent="0.2">
      <c r="O26" s="572"/>
      <c r="P26" s="572"/>
      <c r="Q26" s="572"/>
      <c r="R26" s="572"/>
      <c r="S26" s="572"/>
      <c r="T26" s="572"/>
      <c r="U26" s="572"/>
      <c r="V26" s="572"/>
      <c r="W26" s="572"/>
      <c r="X26" s="572"/>
      <c r="Y26" s="572"/>
      <c r="Z26" s="572"/>
      <c r="AA26" s="572"/>
      <c r="AB26" s="572"/>
      <c r="AC26" s="572"/>
      <c r="AE26" s="587" t="s">
        <v>54</v>
      </c>
      <c r="AF26" s="587"/>
      <c r="AG26" s="587"/>
      <c r="AH26" s="587"/>
      <c r="AI26" s="587"/>
      <c r="AJ26" s="587"/>
      <c r="AK26" s="587"/>
      <c r="AL26" s="587"/>
      <c r="AM26" s="587"/>
      <c r="AN26" s="587"/>
      <c r="AO26" s="587"/>
      <c r="AP26" s="587"/>
      <c r="AQ26" s="587"/>
      <c r="AR26" s="587"/>
      <c r="AS26" s="587"/>
      <c r="AT26" s="223"/>
      <c r="AU26" s="574">
        <f>SUM(AU18:BE25)</f>
        <v>0</v>
      </c>
      <c r="AV26" s="574"/>
      <c r="AW26" s="574"/>
      <c r="AX26" s="574"/>
      <c r="AY26" s="574"/>
      <c r="AZ26" s="574"/>
      <c r="BA26" s="574"/>
      <c r="BB26" s="574"/>
      <c r="BC26" s="574"/>
      <c r="BD26" s="574"/>
      <c r="BE26" s="574"/>
      <c r="BF26" s="228"/>
      <c r="BG26" s="574">
        <f>SUM(BG18:BQ25)</f>
        <v>0</v>
      </c>
      <c r="BH26" s="574"/>
      <c r="BI26" s="574"/>
      <c r="BJ26" s="574"/>
      <c r="BK26" s="574"/>
      <c r="BL26" s="574"/>
      <c r="BM26" s="574"/>
      <c r="BN26" s="574"/>
      <c r="BO26" s="574"/>
      <c r="BP26" s="574"/>
      <c r="BQ26" s="574"/>
      <c r="BR26" s="228"/>
      <c r="BS26" s="574">
        <f>SUM(BS18:CA25)</f>
        <v>0</v>
      </c>
      <c r="BT26" s="574"/>
      <c r="BU26" s="574"/>
      <c r="BV26" s="574"/>
      <c r="BW26" s="574"/>
      <c r="BX26" s="574"/>
      <c r="BY26" s="574"/>
      <c r="BZ26" s="574"/>
      <c r="CA26" s="574"/>
      <c r="CB26" s="223"/>
      <c r="CC26" s="575">
        <f>IF(OR(BS26=0,$BS$35=0),0,BS26/$BS$35)</f>
        <v>0</v>
      </c>
      <c r="CD26" s="575"/>
      <c r="CE26" s="575"/>
      <c r="CF26" s="575"/>
      <c r="CG26" s="575"/>
      <c r="CH26" s="575"/>
      <c r="CI26" s="575"/>
      <c r="CJ26" s="575"/>
    </row>
    <row r="27" spans="15:88" ht="7.5" customHeight="1" x14ac:dyDescent="0.2">
      <c r="AE27" s="589"/>
      <c r="AF27" s="589"/>
      <c r="AG27" s="589"/>
      <c r="AH27" s="589"/>
      <c r="AI27" s="589"/>
      <c r="AJ27" s="589"/>
      <c r="AK27" s="589"/>
      <c r="AL27" s="589"/>
      <c r="AM27" s="589"/>
      <c r="AN27" s="589"/>
      <c r="AO27" s="589"/>
      <c r="AP27" s="589"/>
      <c r="AQ27" s="589"/>
      <c r="AR27" s="589"/>
      <c r="AS27" s="589"/>
      <c r="AU27" s="577"/>
      <c r="AV27" s="577"/>
      <c r="AW27" s="577"/>
      <c r="AX27" s="577"/>
      <c r="AY27" s="577"/>
      <c r="AZ27" s="577"/>
      <c r="BA27" s="577"/>
      <c r="BB27" s="577"/>
      <c r="BC27" s="577"/>
      <c r="BD27" s="577"/>
      <c r="BE27" s="577"/>
      <c r="BF27" s="225"/>
      <c r="BG27" s="577"/>
      <c r="BH27" s="577"/>
      <c r="BI27" s="577"/>
      <c r="BJ27" s="577"/>
      <c r="BK27" s="577"/>
      <c r="BL27" s="577"/>
      <c r="BM27" s="577"/>
      <c r="BN27" s="577"/>
      <c r="BO27" s="577"/>
      <c r="BP27" s="577"/>
      <c r="BQ27" s="577"/>
      <c r="BR27" s="225"/>
      <c r="BS27" s="577"/>
      <c r="BT27" s="577"/>
      <c r="BU27" s="577"/>
      <c r="BV27" s="577"/>
      <c r="BW27" s="577"/>
      <c r="BX27" s="577"/>
      <c r="BY27" s="577"/>
      <c r="BZ27" s="577"/>
      <c r="CA27" s="577"/>
      <c r="CC27" s="578"/>
      <c r="CD27" s="578"/>
      <c r="CE27" s="578"/>
      <c r="CF27" s="578"/>
      <c r="CG27" s="578"/>
      <c r="CH27" s="578"/>
      <c r="CI27" s="578"/>
      <c r="CJ27" s="578"/>
    </row>
    <row r="28" spans="15:88" ht="20.100000000000001" customHeight="1" x14ac:dyDescent="0.2">
      <c r="O28" s="572" t="s">
        <v>46</v>
      </c>
      <c r="P28" s="572"/>
      <c r="Q28" s="572"/>
      <c r="R28" s="572"/>
      <c r="S28" s="572"/>
      <c r="T28" s="572"/>
      <c r="U28" s="572"/>
      <c r="V28" s="572"/>
      <c r="W28" s="572"/>
      <c r="X28" s="572"/>
      <c r="Y28" s="572"/>
      <c r="Z28" s="572"/>
      <c r="AA28" s="572"/>
      <c r="AB28" s="572"/>
      <c r="AC28" s="572"/>
      <c r="AE28" s="588" t="s">
        <v>39</v>
      </c>
      <c r="AF28" s="588"/>
      <c r="AG28" s="588"/>
      <c r="AH28" s="588"/>
      <c r="AI28" s="588"/>
      <c r="AJ28" s="588"/>
      <c r="AK28" s="588"/>
      <c r="AL28" s="588"/>
      <c r="AM28" s="588"/>
      <c r="AN28" s="588"/>
      <c r="AO28" s="588"/>
      <c r="AP28" s="588"/>
      <c r="AQ28" s="588"/>
      <c r="AR28" s="588"/>
      <c r="AS28" s="588"/>
      <c r="AU28" s="573"/>
      <c r="AV28" s="573"/>
      <c r="AW28" s="573"/>
      <c r="AX28" s="573"/>
      <c r="AY28" s="573"/>
      <c r="AZ28" s="573"/>
      <c r="BA28" s="573"/>
      <c r="BB28" s="573"/>
      <c r="BC28" s="573"/>
      <c r="BD28" s="573"/>
      <c r="BE28" s="573"/>
      <c r="BF28" s="225"/>
      <c r="BG28" s="573"/>
      <c r="BH28" s="573"/>
      <c r="BI28" s="573"/>
      <c r="BJ28" s="573"/>
      <c r="BK28" s="573"/>
      <c r="BL28" s="573"/>
      <c r="BM28" s="573"/>
      <c r="BN28" s="573"/>
      <c r="BO28" s="573"/>
      <c r="BP28" s="573"/>
      <c r="BQ28" s="573"/>
      <c r="BR28" s="225"/>
      <c r="BS28" s="576">
        <f>SUM(AU28,BG28)</f>
        <v>0</v>
      </c>
      <c r="BT28" s="576"/>
      <c r="BU28" s="576"/>
      <c r="BV28" s="576"/>
      <c r="BW28" s="576"/>
      <c r="BX28" s="576"/>
      <c r="BY28" s="576"/>
      <c r="BZ28" s="576"/>
      <c r="CA28" s="576"/>
      <c r="CC28" s="575">
        <f t="shared" ref="CC28:CC33" si="2">IF(OR(BS28=0,$BS$35=0),0,BS28/$BS$35)</f>
        <v>0</v>
      </c>
      <c r="CD28" s="575"/>
      <c r="CE28" s="575"/>
      <c r="CF28" s="575"/>
      <c r="CG28" s="575"/>
      <c r="CH28" s="575"/>
      <c r="CI28" s="575"/>
      <c r="CJ28" s="575"/>
    </row>
    <row r="29" spans="15:88" ht="20.100000000000001" customHeight="1" x14ac:dyDescent="0.2">
      <c r="O29" s="572"/>
      <c r="P29" s="572"/>
      <c r="Q29" s="572"/>
      <c r="R29" s="572"/>
      <c r="S29" s="572"/>
      <c r="T29" s="572"/>
      <c r="U29" s="572"/>
      <c r="V29" s="572"/>
      <c r="W29" s="572"/>
      <c r="X29" s="572"/>
      <c r="Y29" s="572"/>
      <c r="Z29" s="572"/>
      <c r="AA29" s="572"/>
      <c r="AB29" s="572"/>
      <c r="AC29" s="572"/>
      <c r="AE29" s="588" t="s">
        <v>40</v>
      </c>
      <c r="AF29" s="588"/>
      <c r="AG29" s="588"/>
      <c r="AH29" s="588"/>
      <c r="AI29" s="588"/>
      <c r="AJ29" s="588"/>
      <c r="AK29" s="588"/>
      <c r="AL29" s="588"/>
      <c r="AM29" s="588"/>
      <c r="AN29" s="588"/>
      <c r="AO29" s="588"/>
      <c r="AP29" s="588"/>
      <c r="AQ29" s="588"/>
      <c r="AR29" s="588"/>
      <c r="AS29" s="588"/>
      <c r="AU29" s="573"/>
      <c r="AV29" s="573"/>
      <c r="AW29" s="573"/>
      <c r="AX29" s="573"/>
      <c r="AY29" s="573"/>
      <c r="AZ29" s="573"/>
      <c r="BA29" s="573"/>
      <c r="BB29" s="573"/>
      <c r="BC29" s="573"/>
      <c r="BD29" s="573"/>
      <c r="BE29" s="573"/>
      <c r="BF29" s="225"/>
      <c r="BG29" s="573"/>
      <c r="BH29" s="573"/>
      <c r="BI29" s="573"/>
      <c r="BJ29" s="573"/>
      <c r="BK29" s="573"/>
      <c r="BL29" s="573"/>
      <c r="BM29" s="573"/>
      <c r="BN29" s="573"/>
      <c r="BO29" s="573"/>
      <c r="BP29" s="573"/>
      <c r="BQ29" s="573"/>
      <c r="BR29" s="225"/>
      <c r="BS29" s="576">
        <f>SUM(AU29,BG29)</f>
        <v>0</v>
      </c>
      <c r="BT29" s="576"/>
      <c r="BU29" s="576"/>
      <c r="BV29" s="576"/>
      <c r="BW29" s="576"/>
      <c r="BX29" s="576"/>
      <c r="BY29" s="576"/>
      <c r="BZ29" s="576"/>
      <c r="CA29" s="576"/>
      <c r="CC29" s="575">
        <f t="shared" si="2"/>
        <v>0</v>
      </c>
      <c r="CD29" s="575"/>
      <c r="CE29" s="575"/>
      <c r="CF29" s="575"/>
      <c r="CG29" s="575"/>
      <c r="CH29" s="575"/>
      <c r="CI29" s="575"/>
      <c r="CJ29" s="575"/>
    </row>
    <row r="30" spans="15:88" ht="20.100000000000001" customHeight="1" x14ac:dyDescent="0.2">
      <c r="O30" s="572"/>
      <c r="P30" s="572"/>
      <c r="Q30" s="572"/>
      <c r="R30" s="572"/>
      <c r="S30" s="572"/>
      <c r="T30" s="572"/>
      <c r="U30" s="572"/>
      <c r="V30" s="572"/>
      <c r="W30" s="572"/>
      <c r="X30" s="572"/>
      <c r="Y30" s="572"/>
      <c r="Z30" s="572"/>
      <c r="AA30" s="572"/>
      <c r="AB30" s="572"/>
      <c r="AC30" s="572"/>
      <c r="AE30" s="588" t="s">
        <v>41</v>
      </c>
      <c r="AF30" s="588"/>
      <c r="AG30" s="588"/>
      <c r="AH30" s="588"/>
      <c r="AI30" s="588"/>
      <c r="AJ30" s="588"/>
      <c r="AK30" s="588"/>
      <c r="AL30" s="588"/>
      <c r="AM30" s="588"/>
      <c r="AN30" s="588"/>
      <c r="AO30" s="588"/>
      <c r="AP30" s="588"/>
      <c r="AQ30" s="588"/>
      <c r="AR30" s="588"/>
      <c r="AS30" s="588"/>
      <c r="AU30" s="573"/>
      <c r="AV30" s="573"/>
      <c r="AW30" s="573"/>
      <c r="AX30" s="573"/>
      <c r="AY30" s="573"/>
      <c r="AZ30" s="573"/>
      <c r="BA30" s="573"/>
      <c r="BB30" s="573"/>
      <c r="BC30" s="573"/>
      <c r="BD30" s="573"/>
      <c r="BE30" s="573"/>
      <c r="BF30" s="225"/>
      <c r="BG30" s="573"/>
      <c r="BH30" s="573"/>
      <c r="BI30" s="573"/>
      <c r="BJ30" s="573"/>
      <c r="BK30" s="573"/>
      <c r="BL30" s="573"/>
      <c r="BM30" s="573"/>
      <c r="BN30" s="573"/>
      <c r="BO30" s="573"/>
      <c r="BP30" s="573"/>
      <c r="BQ30" s="573"/>
      <c r="BR30" s="225"/>
      <c r="BS30" s="576">
        <f>SUM(AU30,BG30)</f>
        <v>0</v>
      </c>
      <c r="BT30" s="576"/>
      <c r="BU30" s="576"/>
      <c r="BV30" s="576"/>
      <c r="BW30" s="576"/>
      <c r="BX30" s="576"/>
      <c r="BY30" s="576"/>
      <c r="BZ30" s="576"/>
      <c r="CA30" s="576"/>
      <c r="CC30" s="575">
        <f t="shared" si="2"/>
        <v>0</v>
      </c>
      <c r="CD30" s="575"/>
      <c r="CE30" s="575"/>
      <c r="CF30" s="575"/>
      <c r="CG30" s="575"/>
      <c r="CH30" s="575"/>
      <c r="CI30" s="575"/>
      <c r="CJ30" s="575"/>
    </row>
    <row r="31" spans="15:88" ht="20.100000000000001" customHeight="1" x14ac:dyDescent="0.2">
      <c r="O31" s="572"/>
      <c r="P31" s="572"/>
      <c r="Q31" s="572"/>
      <c r="R31" s="572"/>
      <c r="S31" s="572"/>
      <c r="T31" s="572"/>
      <c r="U31" s="572"/>
      <c r="V31" s="572"/>
      <c r="W31" s="572"/>
      <c r="X31" s="572"/>
      <c r="Y31" s="572"/>
      <c r="Z31" s="572"/>
      <c r="AA31" s="572"/>
      <c r="AB31" s="572"/>
      <c r="AC31" s="572"/>
      <c r="AE31" s="588" t="s">
        <v>42</v>
      </c>
      <c r="AF31" s="588"/>
      <c r="AG31" s="588"/>
      <c r="AH31" s="588"/>
      <c r="AI31" s="588"/>
      <c r="AJ31" s="588"/>
      <c r="AK31" s="588"/>
      <c r="AL31" s="588"/>
      <c r="AM31" s="588"/>
      <c r="AN31" s="588"/>
      <c r="AO31" s="588"/>
      <c r="AP31" s="588"/>
      <c r="AQ31" s="588"/>
      <c r="AR31" s="588"/>
      <c r="AS31" s="588"/>
      <c r="AU31" s="573"/>
      <c r="AV31" s="573"/>
      <c r="AW31" s="573"/>
      <c r="AX31" s="573"/>
      <c r="AY31" s="573"/>
      <c r="AZ31" s="573"/>
      <c r="BA31" s="573"/>
      <c r="BB31" s="573"/>
      <c r="BC31" s="573"/>
      <c r="BD31" s="573"/>
      <c r="BE31" s="573"/>
      <c r="BF31" s="225"/>
      <c r="BG31" s="573"/>
      <c r="BH31" s="573"/>
      <c r="BI31" s="573"/>
      <c r="BJ31" s="573"/>
      <c r="BK31" s="573"/>
      <c r="BL31" s="573"/>
      <c r="BM31" s="573"/>
      <c r="BN31" s="573"/>
      <c r="BO31" s="573"/>
      <c r="BP31" s="573"/>
      <c r="BQ31" s="573"/>
      <c r="BR31" s="225"/>
      <c r="BS31" s="576">
        <f>SUM(AU31,BG31)</f>
        <v>0</v>
      </c>
      <c r="BT31" s="576"/>
      <c r="BU31" s="576"/>
      <c r="BV31" s="576"/>
      <c r="BW31" s="576"/>
      <c r="BX31" s="576"/>
      <c r="BY31" s="576"/>
      <c r="BZ31" s="576"/>
      <c r="CA31" s="576"/>
      <c r="CC31" s="575">
        <f t="shared" si="2"/>
        <v>0</v>
      </c>
      <c r="CD31" s="575"/>
      <c r="CE31" s="575"/>
      <c r="CF31" s="575"/>
      <c r="CG31" s="575"/>
      <c r="CH31" s="575"/>
      <c r="CI31" s="575"/>
      <c r="CJ31" s="575"/>
    </row>
    <row r="32" spans="15:88" ht="20.100000000000001" customHeight="1" x14ac:dyDescent="0.2">
      <c r="O32" s="572"/>
      <c r="P32" s="572"/>
      <c r="Q32" s="572"/>
      <c r="R32" s="572"/>
      <c r="S32" s="572"/>
      <c r="T32" s="572"/>
      <c r="U32" s="572"/>
      <c r="V32" s="572"/>
      <c r="W32" s="572"/>
      <c r="X32" s="572"/>
      <c r="Y32" s="572"/>
      <c r="Z32" s="572"/>
      <c r="AA32" s="572"/>
      <c r="AB32" s="572"/>
      <c r="AC32" s="572"/>
      <c r="AE32" s="588" t="s">
        <v>43</v>
      </c>
      <c r="AF32" s="588"/>
      <c r="AG32" s="588"/>
      <c r="AH32" s="588"/>
      <c r="AI32" s="588"/>
      <c r="AJ32" s="588"/>
      <c r="AK32" s="588"/>
      <c r="AL32" s="588"/>
      <c r="AM32" s="588"/>
      <c r="AN32" s="588"/>
      <c r="AO32" s="588"/>
      <c r="AP32" s="588"/>
      <c r="AQ32" s="588"/>
      <c r="AR32" s="588"/>
      <c r="AS32" s="588"/>
      <c r="AU32" s="573"/>
      <c r="AV32" s="573"/>
      <c r="AW32" s="573"/>
      <c r="AX32" s="573"/>
      <c r="AY32" s="573"/>
      <c r="AZ32" s="573"/>
      <c r="BA32" s="573"/>
      <c r="BB32" s="573"/>
      <c r="BC32" s="573"/>
      <c r="BD32" s="573"/>
      <c r="BE32" s="573"/>
      <c r="BF32" s="225"/>
      <c r="BG32" s="573"/>
      <c r="BH32" s="573"/>
      <c r="BI32" s="573"/>
      <c r="BJ32" s="573"/>
      <c r="BK32" s="573"/>
      <c r="BL32" s="573"/>
      <c r="BM32" s="573"/>
      <c r="BN32" s="573"/>
      <c r="BO32" s="573"/>
      <c r="BP32" s="573"/>
      <c r="BQ32" s="573"/>
      <c r="BR32" s="225"/>
      <c r="BS32" s="576">
        <f>SUM(AU32,BG32)</f>
        <v>0</v>
      </c>
      <c r="BT32" s="576"/>
      <c r="BU32" s="576"/>
      <c r="BV32" s="576"/>
      <c r="BW32" s="576"/>
      <c r="BX32" s="576"/>
      <c r="BY32" s="576"/>
      <c r="BZ32" s="576"/>
      <c r="CA32" s="576"/>
      <c r="CC32" s="575">
        <f t="shared" si="2"/>
        <v>0</v>
      </c>
      <c r="CD32" s="575"/>
      <c r="CE32" s="575"/>
      <c r="CF32" s="575"/>
      <c r="CG32" s="575"/>
      <c r="CH32" s="575"/>
      <c r="CI32" s="575"/>
      <c r="CJ32" s="575"/>
    </row>
    <row r="33" spans="15:88" ht="20.100000000000001" customHeight="1" x14ac:dyDescent="0.2">
      <c r="O33" s="572"/>
      <c r="P33" s="572"/>
      <c r="Q33" s="572"/>
      <c r="R33" s="572"/>
      <c r="S33" s="572"/>
      <c r="T33" s="572"/>
      <c r="U33" s="572"/>
      <c r="V33" s="572"/>
      <c r="W33" s="572"/>
      <c r="X33" s="572"/>
      <c r="Y33" s="572"/>
      <c r="Z33" s="572"/>
      <c r="AA33" s="572"/>
      <c r="AB33" s="572"/>
      <c r="AC33" s="572"/>
      <c r="AE33" s="587" t="s">
        <v>55</v>
      </c>
      <c r="AF33" s="587"/>
      <c r="AG33" s="587"/>
      <c r="AH33" s="587"/>
      <c r="AI33" s="587"/>
      <c r="AJ33" s="587"/>
      <c r="AK33" s="587"/>
      <c r="AL33" s="587"/>
      <c r="AM33" s="587"/>
      <c r="AN33" s="587"/>
      <c r="AO33" s="587"/>
      <c r="AP33" s="587"/>
      <c r="AQ33" s="587"/>
      <c r="AR33" s="587"/>
      <c r="AS33" s="587"/>
      <c r="AT33" s="223"/>
      <c r="AU33" s="574">
        <f>SUM(AU28:BE32)</f>
        <v>0</v>
      </c>
      <c r="AV33" s="574"/>
      <c r="AW33" s="574"/>
      <c r="AX33" s="574"/>
      <c r="AY33" s="574"/>
      <c r="AZ33" s="574"/>
      <c r="BA33" s="574"/>
      <c r="BB33" s="574"/>
      <c r="BC33" s="574"/>
      <c r="BD33" s="574"/>
      <c r="BE33" s="574"/>
      <c r="BF33" s="228"/>
      <c r="BG33" s="574">
        <f>SUM(BG28:BQ32)</f>
        <v>0</v>
      </c>
      <c r="BH33" s="574"/>
      <c r="BI33" s="574"/>
      <c r="BJ33" s="574"/>
      <c r="BK33" s="574"/>
      <c r="BL33" s="574"/>
      <c r="BM33" s="574"/>
      <c r="BN33" s="574"/>
      <c r="BO33" s="574"/>
      <c r="BP33" s="574"/>
      <c r="BQ33" s="574"/>
      <c r="BR33" s="228"/>
      <c r="BS33" s="574">
        <f>SUM(BS28:CA32)</f>
        <v>0</v>
      </c>
      <c r="BT33" s="574"/>
      <c r="BU33" s="574"/>
      <c r="BV33" s="574"/>
      <c r="BW33" s="574"/>
      <c r="BX33" s="574"/>
      <c r="BY33" s="574"/>
      <c r="BZ33" s="574"/>
      <c r="CA33" s="574"/>
      <c r="CB33" s="223"/>
      <c r="CC33" s="575">
        <f t="shared" si="2"/>
        <v>0</v>
      </c>
      <c r="CD33" s="575"/>
      <c r="CE33" s="575"/>
      <c r="CF33" s="575"/>
      <c r="CG33" s="575"/>
      <c r="CH33" s="575"/>
      <c r="CI33" s="575"/>
      <c r="CJ33" s="575"/>
    </row>
    <row r="34" spans="15:88" ht="7.5" customHeight="1" x14ac:dyDescent="0.2"/>
    <row r="35" spans="15:88" ht="30" customHeight="1" x14ac:dyDescent="0.2">
      <c r="O35" s="572" t="s">
        <v>4</v>
      </c>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223"/>
      <c r="AU35" s="574">
        <f>SUM(AU33,AU26,AU16,AU12)</f>
        <v>0</v>
      </c>
      <c r="AV35" s="574"/>
      <c r="AW35" s="574"/>
      <c r="AX35" s="574"/>
      <c r="AY35" s="574"/>
      <c r="AZ35" s="574"/>
      <c r="BA35" s="574"/>
      <c r="BB35" s="574"/>
      <c r="BC35" s="574"/>
      <c r="BD35" s="574"/>
      <c r="BE35" s="574"/>
      <c r="BF35" s="228"/>
      <c r="BG35" s="574">
        <f>SUM(BG33,BG26,BG16,BG12)</f>
        <v>0</v>
      </c>
      <c r="BH35" s="574"/>
      <c r="BI35" s="574"/>
      <c r="BJ35" s="574"/>
      <c r="BK35" s="574"/>
      <c r="BL35" s="574"/>
      <c r="BM35" s="574"/>
      <c r="BN35" s="574"/>
      <c r="BO35" s="574"/>
      <c r="BP35" s="574"/>
      <c r="BQ35" s="574"/>
      <c r="BR35" s="228"/>
      <c r="BS35" s="574">
        <f>SUM(BS33,BS26,BS16,BS12)</f>
        <v>0</v>
      </c>
      <c r="BT35" s="574"/>
      <c r="BU35" s="574"/>
      <c r="BV35" s="574"/>
      <c r="BW35" s="574"/>
      <c r="BX35" s="574"/>
      <c r="BY35" s="574"/>
      <c r="BZ35" s="574"/>
      <c r="CA35" s="574"/>
      <c r="CB35" s="229"/>
      <c r="CC35" s="606">
        <f>SUM(CC33,CC26,CC16,CC12)</f>
        <v>0</v>
      </c>
      <c r="CD35" s="606"/>
      <c r="CE35" s="606"/>
      <c r="CF35" s="606"/>
      <c r="CG35" s="606"/>
      <c r="CH35" s="606"/>
      <c r="CI35" s="606"/>
      <c r="CJ35" s="606"/>
    </row>
    <row r="38" spans="15:88" x14ac:dyDescent="0.2">
      <c r="O38" s="599" t="s">
        <v>66</v>
      </c>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c r="BY38" s="599"/>
      <c r="BZ38" s="599"/>
      <c r="CA38" s="599"/>
      <c r="CB38" s="599"/>
      <c r="CC38" s="599"/>
      <c r="CD38" s="599"/>
      <c r="CE38" s="599"/>
      <c r="CF38" s="599"/>
      <c r="CG38" s="599"/>
      <c r="CH38" s="599"/>
    </row>
    <row r="39" spans="15:88" ht="7.5" customHeight="1" x14ac:dyDescent="0.2">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row>
    <row r="40" spans="15:88" ht="15" customHeight="1" x14ac:dyDescent="0.2">
      <c r="O40" s="604" t="s">
        <v>1001</v>
      </c>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X40" s="600" t="s">
        <v>1002</v>
      </c>
      <c r="AY40" s="600"/>
      <c r="AZ40" s="600"/>
      <c r="BA40" s="600"/>
      <c r="BB40" s="600"/>
      <c r="BC40" s="600"/>
      <c r="BD40" s="600"/>
      <c r="BE40" s="600"/>
      <c r="BF40" s="600"/>
      <c r="BG40" s="600"/>
      <c r="BH40" s="600"/>
      <c r="BI40" s="600"/>
      <c r="BJ40" s="600"/>
      <c r="BK40" s="600"/>
      <c r="BL40" s="600"/>
      <c r="BM40" s="600"/>
      <c r="BN40" s="600"/>
      <c r="BO40" s="600"/>
      <c r="BP40" s="600"/>
      <c r="BQ40" s="600"/>
      <c r="BR40" s="600"/>
      <c r="BS40" s="600"/>
      <c r="BT40" s="600"/>
      <c r="BU40" s="600"/>
      <c r="BV40" s="600"/>
      <c r="BW40" s="600"/>
      <c r="BX40" s="600"/>
      <c r="BY40" s="600"/>
      <c r="BZ40" s="600"/>
      <c r="CA40" s="600"/>
      <c r="CB40" s="600"/>
      <c r="CC40" s="600"/>
      <c r="CD40" s="600"/>
      <c r="CE40" s="600"/>
      <c r="CF40" s="600"/>
      <c r="CG40" s="600"/>
      <c r="CH40" s="600"/>
    </row>
    <row r="41" spans="15:88" ht="7.5" customHeight="1" x14ac:dyDescent="0.2">
      <c r="AX41" s="600"/>
      <c r="AY41" s="600"/>
      <c r="AZ41" s="600"/>
      <c r="BA41" s="600"/>
      <c r="BB41" s="600"/>
      <c r="BC41" s="600"/>
      <c r="BD41" s="600"/>
      <c r="BE41" s="600"/>
      <c r="BF41" s="600"/>
      <c r="BG41" s="600"/>
      <c r="BH41" s="600"/>
      <c r="BI41" s="600"/>
      <c r="BJ41" s="600"/>
      <c r="BK41" s="600"/>
      <c r="BL41" s="600"/>
      <c r="BM41" s="600"/>
      <c r="BN41" s="600"/>
      <c r="BO41" s="600"/>
      <c r="BP41" s="600"/>
      <c r="BQ41" s="600"/>
      <c r="BR41" s="600"/>
      <c r="BS41" s="600"/>
      <c r="BT41" s="600"/>
      <c r="BU41" s="600"/>
      <c r="BV41" s="600"/>
      <c r="BW41" s="600"/>
      <c r="BX41" s="600"/>
      <c r="BY41" s="600"/>
      <c r="BZ41" s="600"/>
      <c r="CA41" s="600"/>
      <c r="CB41" s="600"/>
      <c r="CC41" s="600"/>
      <c r="CD41" s="600"/>
      <c r="CE41" s="600"/>
      <c r="CF41" s="600"/>
      <c r="CG41" s="600"/>
      <c r="CH41" s="600"/>
    </row>
    <row r="42" spans="15:88" ht="15" customHeight="1" x14ac:dyDescent="0.2">
      <c r="O42" s="592" t="s">
        <v>56</v>
      </c>
      <c r="P42" s="592"/>
      <c r="Q42" s="592"/>
      <c r="R42" s="592"/>
      <c r="S42" s="592"/>
      <c r="T42" s="592"/>
      <c r="U42" s="592"/>
      <c r="V42" s="592"/>
      <c r="W42" s="592"/>
      <c r="X42" s="592"/>
      <c r="Y42" s="592"/>
      <c r="Z42" s="593"/>
      <c r="AA42" s="232"/>
      <c r="AB42" s="605"/>
      <c r="AC42" s="595"/>
      <c r="AD42" s="595"/>
      <c r="AE42" s="595"/>
      <c r="AF42" s="595"/>
      <c r="AG42" s="595"/>
      <c r="AH42" s="595"/>
      <c r="AI42" s="595"/>
      <c r="AJ42" s="595"/>
      <c r="AK42" s="595"/>
      <c r="AL42" s="595"/>
      <c r="AM42" s="595"/>
      <c r="AN42" s="595"/>
      <c r="AX42" s="601" t="s">
        <v>1054</v>
      </c>
      <c r="AY42" s="601"/>
      <c r="AZ42" s="601"/>
      <c r="BA42" s="601"/>
      <c r="BB42" s="601"/>
      <c r="BC42" s="601"/>
      <c r="BD42" s="601"/>
      <c r="BE42" s="601"/>
      <c r="BF42" s="601"/>
      <c r="BG42" s="601"/>
      <c r="BH42" s="603" t="s">
        <v>735</v>
      </c>
      <c r="BI42" s="603"/>
      <c r="BJ42" s="603"/>
      <c r="BK42" s="603"/>
      <c r="BL42" s="603"/>
      <c r="BM42" s="603"/>
      <c r="BN42" s="602" t="s">
        <v>457</v>
      </c>
      <c r="BO42" s="602"/>
      <c r="BP42" s="602"/>
      <c r="BQ42" s="602"/>
      <c r="BR42" s="602"/>
      <c r="BS42" s="602"/>
      <c r="BT42" s="602"/>
      <c r="BU42" s="602" t="s">
        <v>460</v>
      </c>
      <c r="BV42" s="602"/>
      <c r="BW42" s="602"/>
      <c r="BX42" s="602"/>
      <c r="BY42" s="602"/>
      <c r="BZ42" s="602"/>
      <c r="CA42" s="602"/>
      <c r="CB42" s="602" t="s">
        <v>467</v>
      </c>
      <c r="CC42" s="602"/>
      <c r="CD42" s="602"/>
      <c r="CE42" s="602"/>
      <c r="CF42" s="602"/>
      <c r="CG42" s="602"/>
      <c r="CH42" s="602"/>
    </row>
    <row r="43" spans="15:88" x14ac:dyDescent="0.2">
      <c r="O43" s="592" t="s">
        <v>57</v>
      </c>
      <c r="P43" s="592"/>
      <c r="Q43" s="592"/>
      <c r="R43" s="592"/>
      <c r="S43" s="592"/>
      <c r="T43" s="592"/>
      <c r="U43" s="592"/>
      <c r="V43" s="592"/>
      <c r="W43" s="592"/>
      <c r="X43" s="592"/>
      <c r="Y43" s="592"/>
      <c r="Z43" s="593"/>
      <c r="AA43" s="231"/>
      <c r="AB43" s="595"/>
      <c r="AC43" s="595"/>
      <c r="AD43" s="595"/>
      <c r="AE43" s="595"/>
      <c r="AF43" s="595"/>
      <c r="AG43" s="595"/>
      <c r="AH43" s="595"/>
      <c r="AI43" s="595"/>
      <c r="AJ43" s="595"/>
      <c r="AK43" s="595"/>
      <c r="AL43" s="595"/>
      <c r="AM43" s="595"/>
      <c r="AN43" s="595"/>
      <c r="AX43" s="594"/>
      <c r="AY43" s="594"/>
      <c r="AZ43" s="594"/>
      <c r="BA43" s="594"/>
      <c r="BB43" s="594"/>
      <c r="BC43" s="594"/>
      <c r="BD43" s="594"/>
      <c r="BE43" s="594"/>
      <c r="BF43" s="594"/>
      <c r="BG43" s="594"/>
      <c r="BH43" s="549"/>
      <c r="BI43" s="549"/>
      <c r="BJ43" s="549"/>
      <c r="BK43" s="549"/>
      <c r="BL43" s="549"/>
      <c r="BM43" s="549"/>
      <c r="BN43" s="594"/>
      <c r="BO43" s="594"/>
      <c r="BP43" s="594"/>
      <c r="BQ43" s="594"/>
      <c r="BR43" s="594"/>
      <c r="BS43" s="594"/>
      <c r="BT43" s="594"/>
      <c r="BU43" s="594"/>
      <c r="BV43" s="594"/>
      <c r="BW43" s="594"/>
      <c r="BX43" s="594"/>
      <c r="BY43" s="594"/>
      <c r="BZ43" s="594"/>
      <c r="CA43" s="594"/>
      <c r="CB43" s="594"/>
      <c r="CC43" s="594"/>
      <c r="CD43" s="594"/>
      <c r="CE43" s="594"/>
      <c r="CF43" s="594"/>
      <c r="CG43" s="594"/>
      <c r="CH43" s="594"/>
    </row>
    <row r="44" spans="15:88" ht="7.5" customHeight="1" x14ac:dyDescent="0.2"/>
    <row r="45" spans="15:88" x14ac:dyDescent="0.2">
      <c r="R45" s="590" t="s">
        <v>1343</v>
      </c>
      <c r="S45" s="591"/>
      <c r="T45" s="591"/>
      <c r="U45" s="591"/>
      <c r="V45" s="591"/>
      <c r="W45" s="591"/>
      <c r="X45" s="591"/>
      <c r="Y45" s="591"/>
      <c r="Z45" s="591"/>
      <c r="AA45" s="591"/>
      <c r="AB45" s="591"/>
      <c r="AC45" s="591"/>
      <c r="AD45" s="591"/>
      <c r="AE45" s="591"/>
      <c r="AF45" s="591"/>
      <c r="AG45" s="591"/>
      <c r="AH45" s="591"/>
      <c r="AI45" s="591"/>
      <c r="AJ45" s="591"/>
      <c r="AK45" s="591"/>
    </row>
    <row r="46" spans="15:88" x14ac:dyDescent="0.2">
      <c r="R46" s="591"/>
      <c r="S46" s="591"/>
      <c r="T46" s="591"/>
      <c r="U46" s="591"/>
      <c r="V46" s="591"/>
      <c r="W46" s="591"/>
      <c r="X46" s="591"/>
      <c r="Y46" s="591"/>
      <c r="Z46" s="591"/>
      <c r="AA46" s="591"/>
      <c r="AB46" s="591"/>
      <c r="AC46" s="591"/>
      <c r="AD46" s="591"/>
      <c r="AE46" s="591"/>
      <c r="AF46" s="591"/>
      <c r="AG46" s="591"/>
      <c r="AH46" s="591"/>
      <c r="AI46" s="591"/>
      <c r="AJ46" s="591"/>
      <c r="AK46" s="591"/>
    </row>
    <row r="47" spans="15:88" x14ac:dyDescent="0.2">
      <c r="R47" s="591"/>
      <c r="S47" s="591"/>
      <c r="T47" s="591"/>
      <c r="U47" s="591"/>
      <c r="V47" s="591"/>
      <c r="W47" s="591"/>
      <c r="X47" s="591"/>
      <c r="Y47" s="591"/>
      <c r="Z47" s="591"/>
      <c r="AA47" s="591"/>
      <c r="AB47" s="591"/>
      <c r="AC47" s="591"/>
      <c r="AD47" s="591"/>
      <c r="AE47" s="591"/>
      <c r="AF47" s="591"/>
      <c r="AG47" s="591"/>
      <c r="AH47" s="591"/>
      <c r="AI47" s="591"/>
      <c r="AJ47" s="591"/>
      <c r="AK47" s="591"/>
    </row>
    <row r="48" spans="15:88" x14ac:dyDescent="0.2">
      <c r="R48" s="591"/>
      <c r="S48" s="591"/>
      <c r="T48" s="591"/>
      <c r="U48" s="591"/>
      <c r="V48" s="591"/>
      <c r="W48" s="591"/>
      <c r="X48" s="591"/>
      <c r="Y48" s="591"/>
      <c r="Z48" s="591"/>
      <c r="AA48" s="591"/>
      <c r="AB48" s="591"/>
      <c r="AC48" s="591"/>
      <c r="AD48" s="591"/>
      <c r="AE48" s="591"/>
      <c r="AF48" s="591"/>
      <c r="AG48" s="591"/>
      <c r="AH48" s="591"/>
      <c r="AI48" s="591"/>
      <c r="AJ48" s="591"/>
      <c r="AK48" s="591"/>
    </row>
  </sheetData>
  <sheetProtection sheet="1"/>
  <mergeCells count="161">
    <mergeCell ref="BH43:BM43"/>
    <mergeCell ref="BN43:BT43"/>
    <mergeCell ref="BU43:CA43"/>
    <mergeCell ref="CB43:CH43"/>
    <mergeCell ref="O35:AS35"/>
    <mergeCell ref="O38:CH38"/>
    <mergeCell ref="O40:AN40"/>
    <mergeCell ref="AB42:AN42"/>
    <mergeCell ref="CC35:CJ35"/>
    <mergeCell ref="BG35:BQ35"/>
    <mergeCell ref="BS35:CA35"/>
    <mergeCell ref="O6:AC6"/>
    <mergeCell ref="O4:CJ4"/>
    <mergeCell ref="AX40:CH41"/>
    <mergeCell ref="AX42:BG42"/>
    <mergeCell ref="CB42:CH42"/>
    <mergeCell ref="BU42:CA42"/>
    <mergeCell ref="BN42:BT42"/>
    <mergeCell ref="BH42:BM42"/>
    <mergeCell ref="AE27:AS27"/>
    <mergeCell ref="AU35:BE35"/>
    <mergeCell ref="CC12:CJ12"/>
    <mergeCell ref="AE11:AS11"/>
    <mergeCell ref="AE12:AS12"/>
    <mergeCell ref="AE14:AS14"/>
    <mergeCell ref="AE21:AS21"/>
    <mergeCell ref="AE9:AS9"/>
    <mergeCell ref="AU9:BE9"/>
    <mergeCell ref="AE20:AS20"/>
    <mergeCell ref="AU18:BE18"/>
    <mergeCell ref="AB43:AN43"/>
    <mergeCell ref="R45:AK48"/>
    <mergeCell ref="AE28:AS28"/>
    <mergeCell ref="AE29:AS29"/>
    <mergeCell ref="AE15:AS15"/>
    <mergeCell ref="AE16:AS16"/>
    <mergeCell ref="AE24:AS24"/>
    <mergeCell ref="O43:Z43"/>
    <mergeCell ref="AX43:BG43"/>
    <mergeCell ref="AU15:BE15"/>
    <mergeCell ref="O42:Z42"/>
    <mergeCell ref="AU20:BE20"/>
    <mergeCell ref="AE25:AS25"/>
    <mergeCell ref="AE19:AS19"/>
    <mergeCell ref="CC14:CJ14"/>
    <mergeCell ref="AU16:BE16"/>
    <mergeCell ref="BG16:BQ16"/>
    <mergeCell ref="BS16:CA16"/>
    <mergeCell ref="AE22:AS22"/>
    <mergeCell ref="AE23:AS23"/>
    <mergeCell ref="CC16:CJ16"/>
    <mergeCell ref="AU17:BE17"/>
    <mergeCell ref="BG19:BQ19"/>
    <mergeCell ref="BS19:CA19"/>
    <mergeCell ref="CC19:CJ19"/>
    <mergeCell ref="BG20:BQ20"/>
    <mergeCell ref="BS20:CA20"/>
    <mergeCell ref="CC20:CJ20"/>
    <mergeCell ref="BG21:BQ21"/>
    <mergeCell ref="BS21:CA21"/>
    <mergeCell ref="CC21:CJ21"/>
    <mergeCell ref="BG22:BQ22"/>
    <mergeCell ref="BS22:CA22"/>
    <mergeCell ref="CC22:CJ22"/>
    <mergeCell ref="BG23:BQ23"/>
    <mergeCell ref="BG8:BQ8"/>
    <mergeCell ref="BS8:CA8"/>
    <mergeCell ref="CC8:CJ8"/>
    <mergeCell ref="BG10:BQ10"/>
    <mergeCell ref="AE17:AS17"/>
    <mergeCell ref="AE18:AS18"/>
    <mergeCell ref="BS10:CA10"/>
    <mergeCell ref="CC10:CJ10"/>
    <mergeCell ref="BG11:BQ11"/>
    <mergeCell ref="BS11:CA11"/>
    <mergeCell ref="CC9:CJ9"/>
    <mergeCell ref="BS9:CA9"/>
    <mergeCell ref="BS12:CA12"/>
    <mergeCell ref="CC11:CJ11"/>
    <mergeCell ref="BG12:BQ12"/>
    <mergeCell ref="BG14:BQ14"/>
    <mergeCell ref="BS14:CA14"/>
    <mergeCell ref="BS15:CA15"/>
    <mergeCell ref="CC15:CJ15"/>
    <mergeCell ref="BG15:BQ15"/>
    <mergeCell ref="BG17:BQ17"/>
    <mergeCell ref="BS17:CA17"/>
    <mergeCell ref="CC17:CJ17"/>
    <mergeCell ref="BG9:BQ9"/>
    <mergeCell ref="O2:CJ2"/>
    <mergeCell ref="CK2:CS2"/>
    <mergeCell ref="BG6:BQ6"/>
    <mergeCell ref="BS6:CA6"/>
    <mergeCell ref="CC6:CJ6"/>
    <mergeCell ref="AE6:AS6"/>
    <mergeCell ref="BG18:BQ18"/>
    <mergeCell ref="BS18:CA18"/>
    <mergeCell ref="CC18:CJ18"/>
    <mergeCell ref="O8:AC12"/>
    <mergeCell ref="O14:AC16"/>
    <mergeCell ref="O18:AC26"/>
    <mergeCell ref="AU6:BE6"/>
    <mergeCell ref="AU8:BE8"/>
    <mergeCell ref="AU10:BE10"/>
    <mergeCell ref="AU11:BE11"/>
    <mergeCell ref="AU14:BE14"/>
    <mergeCell ref="AU12:BE12"/>
    <mergeCell ref="AE8:AS8"/>
    <mergeCell ref="AE10:AS10"/>
    <mergeCell ref="AE26:AS26"/>
    <mergeCell ref="AU19:BE19"/>
    <mergeCell ref="AU21:BE21"/>
    <mergeCell ref="AU22:BE22"/>
    <mergeCell ref="BS23:CA23"/>
    <mergeCell ref="CC23:CJ23"/>
    <mergeCell ref="AU24:BE24"/>
    <mergeCell ref="BG24:BQ24"/>
    <mergeCell ref="BS24:CA24"/>
    <mergeCell ref="CC24:CJ24"/>
    <mergeCell ref="AU25:BE25"/>
    <mergeCell ref="BG25:BQ25"/>
    <mergeCell ref="BS25:CA25"/>
    <mergeCell ref="CC25:CJ25"/>
    <mergeCell ref="AU23:BE23"/>
    <mergeCell ref="BG26:BQ26"/>
    <mergeCell ref="BS26:CA26"/>
    <mergeCell ref="CC26:CJ26"/>
    <mergeCell ref="AU27:BE27"/>
    <mergeCell ref="BG27:BQ27"/>
    <mergeCell ref="BS27:CA27"/>
    <mergeCell ref="CC27:CJ27"/>
    <mergeCell ref="BS30:CA30"/>
    <mergeCell ref="CC30:CJ30"/>
    <mergeCell ref="AU28:BE28"/>
    <mergeCell ref="BG28:BQ28"/>
    <mergeCell ref="BS28:CA28"/>
    <mergeCell ref="CC28:CJ28"/>
    <mergeCell ref="BS29:CA29"/>
    <mergeCell ref="CC29:CJ29"/>
    <mergeCell ref="AU26:BE26"/>
    <mergeCell ref="O28:AC33"/>
    <mergeCell ref="AU31:BE31"/>
    <mergeCell ref="BG31:BQ31"/>
    <mergeCell ref="AU32:BE32"/>
    <mergeCell ref="BG32:BQ32"/>
    <mergeCell ref="AU33:BE33"/>
    <mergeCell ref="BG33:BQ33"/>
    <mergeCell ref="BS33:CA33"/>
    <mergeCell ref="CC33:CJ33"/>
    <mergeCell ref="BS31:CA31"/>
    <mergeCell ref="CC31:CJ31"/>
    <mergeCell ref="AU29:BE29"/>
    <mergeCell ref="BG29:BQ29"/>
    <mergeCell ref="BG30:BQ30"/>
    <mergeCell ref="AU30:BE30"/>
    <mergeCell ref="BS32:CA32"/>
    <mergeCell ref="CC32:CJ32"/>
    <mergeCell ref="AE33:AS33"/>
    <mergeCell ref="AE30:AS30"/>
    <mergeCell ref="AE31:AS31"/>
    <mergeCell ref="AE32:AS32"/>
  </mergeCells>
  <phoneticPr fontId="12"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74"/>
  <sheetViews>
    <sheetView topLeftCell="D1" workbookViewId="0">
      <selection activeCell="I2" sqref="I2"/>
    </sheetView>
  </sheetViews>
  <sheetFormatPr defaultColWidth="5.125" defaultRowHeight="14.25" x14ac:dyDescent="0.2"/>
  <cols>
    <col min="1" max="5" width="5.125" style="390" customWidth="1"/>
    <col min="6" max="6" width="2.625" style="390" customWidth="1"/>
    <col min="7" max="12" width="5.125" style="390" customWidth="1"/>
    <col min="13" max="13" width="2.625" style="390" customWidth="1"/>
    <col min="14" max="19" width="5.125" style="390" customWidth="1"/>
    <col min="20" max="20" width="2.625" style="390" customWidth="1"/>
    <col min="21" max="22" width="5.5" style="390" customWidth="1"/>
    <col min="23" max="23" width="2.625" style="390" customWidth="1"/>
    <col min="24" max="25" width="7" style="390" customWidth="1"/>
    <col min="26" max="26" width="2.625" style="390" customWidth="1"/>
    <col min="27" max="16384" width="5.125" style="390"/>
  </cols>
  <sheetData>
    <row r="2" spans="2:31"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31" ht="15" customHeight="1" x14ac:dyDescent="0.25">
      <c r="B4" s="402" t="s">
        <v>738</v>
      </c>
    </row>
    <row r="5" spans="2:31" ht="7.5" customHeight="1" x14ac:dyDescent="0.25">
      <c r="B5" s="402"/>
    </row>
    <row r="6" spans="2:31" ht="15" customHeight="1" x14ac:dyDescent="0.25">
      <c r="B6" s="402" t="s">
        <v>1159</v>
      </c>
    </row>
    <row r="7" spans="2:31" x14ac:dyDescent="0.2">
      <c r="Z7" s="392"/>
    </row>
    <row r="8" spans="2:31" s="397" customFormat="1" ht="27.75" customHeight="1" x14ac:dyDescent="0.2">
      <c r="B8" s="631" t="s">
        <v>1230</v>
      </c>
      <c r="C8" s="632"/>
      <c r="D8" s="632"/>
      <c r="E8" s="632"/>
      <c r="F8" s="632"/>
      <c r="G8" s="632"/>
      <c r="H8" s="632"/>
      <c r="I8" s="632"/>
      <c r="J8" s="632"/>
      <c r="K8" s="632"/>
      <c r="L8" s="633"/>
      <c r="M8" s="391"/>
      <c r="N8" s="634" t="s">
        <v>1229</v>
      </c>
      <c r="O8" s="635"/>
      <c r="P8" s="635"/>
      <c r="Q8" s="635"/>
      <c r="R8" s="635"/>
      <c r="S8" s="636"/>
      <c r="T8" s="391"/>
      <c r="U8" s="612" t="s">
        <v>1137</v>
      </c>
      <c r="V8" s="612"/>
      <c r="W8" s="398"/>
      <c r="X8" s="619" t="s">
        <v>1138</v>
      </c>
      <c r="Y8" s="620"/>
      <c r="Z8" s="222"/>
      <c r="AA8" s="619" t="s">
        <v>1136</v>
      </c>
      <c r="AB8" s="620"/>
      <c r="AD8" s="612" t="s">
        <v>1135</v>
      </c>
      <c r="AE8" s="612"/>
    </row>
    <row r="9" spans="2:31" s="151" customFormat="1" ht="5.0999999999999996" customHeight="1" x14ac:dyDescent="0.2">
      <c r="C9" s="152"/>
      <c r="T9" s="176"/>
      <c r="U9" s="176"/>
      <c r="V9" s="176"/>
      <c r="W9" s="176"/>
      <c r="Z9" s="176"/>
    </row>
    <row r="10" spans="2:31" s="151" customFormat="1" ht="30" customHeight="1" x14ac:dyDescent="0.2">
      <c r="B10" s="533" t="s">
        <v>588</v>
      </c>
      <c r="C10" s="534"/>
      <c r="D10" s="534"/>
      <c r="E10" s="535"/>
      <c r="G10" s="533" t="s">
        <v>589</v>
      </c>
      <c r="H10" s="534"/>
      <c r="I10" s="534"/>
      <c r="J10" s="534"/>
      <c r="K10" s="534"/>
      <c r="L10" s="535"/>
      <c r="N10" s="649"/>
      <c r="O10" s="650"/>
      <c r="P10" s="655" t="s">
        <v>590</v>
      </c>
      <c r="Q10" s="655"/>
      <c r="R10" s="655"/>
      <c r="S10" s="656"/>
      <c r="U10" s="627">
        <f>N10*Cadastro!AB43</f>
        <v>0</v>
      </c>
      <c r="V10" s="627"/>
      <c r="W10" s="181"/>
      <c r="X10" s="621"/>
      <c r="Y10" s="622"/>
      <c r="Z10" s="393"/>
      <c r="AA10" s="628" t="e">
        <f>X10/U10</f>
        <v>#DIV/0!</v>
      </c>
      <c r="AB10" s="629"/>
      <c r="AD10" s="613"/>
      <c r="AE10" s="614"/>
    </row>
    <row r="11" spans="2:31" s="151" customFormat="1" ht="36.75" customHeight="1" x14ac:dyDescent="0.2">
      <c r="B11" s="533" t="s">
        <v>1339</v>
      </c>
      <c r="C11" s="534"/>
      <c r="D11" s="534"/>
      <c r="E11" s="535"/>
      <c r="G11" s="533" t="s">
        <v>591</v>
      </c>
      <c r="H11" s="534"/>
      <c r="I11" s="534"/>
      <c r="J11" s="534"/>
      <c r="K11" s="534"/>
      <c r="L11" s="535"/>
      <c r="N11" s="651"/>
      <c r="O11" s="652"/>
      <c r="P11" s="534" t="s">
        <v>1341</v>
      </c>
      <c r="Q11" s="534"/>
      <c r="R11" s="534"/>
      <c r="S11" s="657"/>
      <c r="U11" s="627">
        <f>U10*N11</f>
        <v>0</v>
      </c>
      <c r="V11" s="627"/>
      <c r="W11" s="181"/>
      <c r="X11" s="623"/>
      <c r="Y11" s="624"/>
      <c r="Z11" s="393"/>
      <c r="AA11" s="628" t="e">
        <f>X11/U11</f>
        <v>#DIV/0!</v>
      </c>
      <c r="AB11" s="629"/>
      <c r="AD11" s="615"/>
      <c r="AE11" s="616"/>
    </row>
    <row r="12" spans="2:31" s="151" customFormat="1" ht="30" customHeight="1" x14ac:dyDescent="0.2">
      <c r="B12" s="533" t="s">
        <v>592</v>
      </c>
      <c r="C12" s="534"/>
      <c r="D12" s="534"/>
      <c r="E12" s="535"/>
      <c r="G12" s="533" t="s">
        <v>593</v>
      </c>
      <c r="H12" s="534"/>
      <c r="I12" s="534"/>
      <c r="J12" s="534"/>
      <c r="K12" s="534"/>
      <c r="L12" s="535"/>
      <c r="N12" s="653"/>
      <c r="O12" s="654"/>
      <c r="P12" s="658" t="s">
        <v>1342</v>
      </c>
      <c r="Q12" s="658"/>
      <c r="R12" s="658"/>
      <c r="S12" s="659"/>
      <c r="U12" s="627">
        <f>U10*N12</f>
        <v>0</v>
      </c>
      <c r="V12" s="627"/>
      <c r="W12" s="181"/>
      <c r="X12" s="625"/>
      <c r="Y12" s="626"/>
      <c r="Z12" s="393"/>
      <c r="AA12" s="628" t="e">
        <f>X12/U12</f>
        <v>#DIV/0!</v>
      </c>
      <c r="AB12" s="629"/>
      <c r="AD12" s="617"/>
      <c r="AE12" s="618"/>
    </row>
    <row r="13" spans="2:31" s="399" customFormat="1" ht="25.5" customHeight="1" x14ac:dyDescent="0.2">
      <c r="B13" s="607" t="s">
        <v>1249</v>
      </c>
      <c r="C13" s="607"/>
      <c r="D13" s="607"/>
      <c r="E13" s="607"/>
      <c r="F13" s="607"/>
      <c r="G13" s="607"/>
      <c r="H13" s="607"/>
      <c r="I13" s="607"/>
      <c r="J13" s="607"/>
      <c r="K13" s="607"/>
      <c r="L13" s="607"/>
      <c r="W13" s="401"/>
      <c r="X13" s="401"/>
      <c r="Y13" s="401"/>
      <c r="Z13" s="401"/>
      <c r="AA13" s="401"/>
    </row>
    <row r="15" spans="2:31" ht="14.25" customHeight="1" x14ac:dyDescent="0.2">
      <c r="K15" s="608" t="s">
        <v>1257</v>
      </c>
      <c r="L15" s="608"/>
      <c r="M15" s="608"/>
      <c r="N15" s="608"/>
      <c r="O15" s="608"/>
      <c r="P15" s="608"/>
      <c r="Q15" s="608"/>
      <c r="R15" s="608"/>
      <c r="S15" s="608"/>
      <c r="T15" s="608"/>
      <c r="U15" s="608"/>
      <c r="V15" s="608"/>
    </row>
    <row r="16" spans="2:31" ht="25.5" customHeight="1" x14ac:dyDescent="0.2">
      <c r="K16" s="610" t="s">
        <v>4</v>
      </c>
      <c r="L16" s="610"/>
      <c r="M16" s="610"/>
      <c r="N16" s="610"/>
      <c r="O16" s="611" t="s">
        <v>1340</v>
      </c>
      <c r="P16" s="611"/>
      <c r="Q16" s="611"/>
      <c r="R16" s="611"/>
      <c r="S16" s="609" t="s">
        <v>704</v>
      </c>
      <c r="T16" s="609"/>
      <c r="U16" s="609"/>
      <c r="V16" s="609"/>
    </row>
    <row r="17" spans="2:30" x14ac:dyDescent="0.2">
      <c r="K17" s="610">
        <f>U10*AD10</f>
        <v>0</v>
      </c>
      <c r="L17" s="610"/>
      <c r="M17" s="610"/>
      <c r="N17" s="610"/>
      <c r="O17" s="610">
        <f>U11*AD10</f>
        <v>0</v>
      </c>
      <c r="P17" s="610"/>
      <c r="Q17" s="610"/>
      <c r="R17" s="610"/>
      <c r="S17" s="610">
        <f>U12*AD10</f>
        <v>0</v>
      </c>
      <c r="T17" s="610"/>
      <c r="U17" s="610"/>
      <c r="V17" s="610"/>
    </row>
    <row r="18" spans="2:30" x14ac:dyDescent="0.2">
      <c r="K18" s="610"/>
      <c r="L18" s="610"/>
      <c r="M18" s="610"/>
      <c r="N18" s="610"/>
      <c r="O18" s="610"/>
      <c r="P18" s="610"/>
      <c r="Q18" s="610"/>
      <c r="R18" s="610"/>
      <c r="S18" s="610"/>
      <c r="T18" s="610"/>
      <c r="U18" s="610"/>
      <c r="V18" s="610"/>
    </row>
    <row r="19" spans="2:30" x14ac:dyDescent="0.2">
      <c r="K19" s="428"/>
      <c r="L19" s="428"/>
      <c r="M19" s="428"/>
      <c r="N19" s="428"/>
      <c r="O19" s="428"/>
      <c r="P19" s="428"/>
      <c r="Q19" s="428"/>
      <c r="R19" s="428"/>
      <c r="S19" s="428"/>
      <c r="T19" s="428"/>
      <c r="U19" s="428"/>
      <c r="V19" s="428"/>
    </row>
    <row r="21" spans="2:30" ht="15" customHeight="1" x14ac:dyDescent="0.25">
      <c r="B21" s="402" t="s">
        <v>1195</v>
      </c>
    </row>
    <row r="24" spans="2:30" s="151" customFormat="1" ht="15.75" customHeight="1" x14ac:dyDescent="0.2">
      <c r="D24" s="161"/>
      <c r="E24" s="161"/>
      <c r="F24" s="637" t="s">
        <v>586</v>
      </c>
      <c r="G24" s="638"/>
      <c r="H24" s="638"/>
      <c r="I24" s="638"/>
      <c r="J24" s="638"/>
      <c r="K24" s="638"/>
      <c r="L24" s="638"/>
      <c r="M24" s="638"/>
      <c r="N24" s="638"/>
      <c r="O24" s="638"/>
      <c r="P24" s="638"/>
      <c r="Q24" s="638"/>
      <c r="R24" s="638"/>
      <c r="S24" s="638"/>
      <c r="T24" s="639"/>
      <c r="U24" s="173"/>
      <c r="V24" s="640" t="s">
        <v>1350</v>
      </c>
      <c r="W24" s="640"/>
      <c r="X24" s="640"/>
      <c r="Y24" s="640"/>
      <c r="Z24" s="640"/>
      <c r="AA24" s="640"/>
      <c r="AB24" s="640"/>
      <c r="AC24" s="640"/>
      <c r="AD24" s="640"/>
    </row>
    <row r="25" spans="2:30" s="151" customFormat="1" ht="5.0999999999999996" customHeight="1" x14ac:dyDescent="0.2">
      <c r="C25" s="152"/>
    </row>
    <row r="26" spans="2:30" s="151" customFormat="1" ht="21.95" customHeight="1" x14ac:dyDescent="0.2">
      <c r="D26" s="161"/>
      <c r="E26" s="161"/>
      <c r="F26" s="561" t="s">
        <v>608</v>
      </c>
      <c r="G26" s="561"/>
      <c r="H26" s="561"/>
      <c r="I26" s="561"/>
      <c r="J26" s="174"/>
      <c r="K26" s="641" t="s">
        <v>609</v>
      </c>
      <c r="L26" s="642"/>
      <c r="M26" s="642"/>
      <c r="N26" s="642"/>
      <c r="O26" s="642"/>
      <c r="P26" s="643"/>
      <c r="Q26" s="174"/>
      <c r="R26" s="561" t="s">
        <v>893</v>
      </c>
      <c r="S26" s="561"/>
      <c r="T26" s="561"/>
      <c r="U26" s="175"/>
      <c r="V26" s="647"/>
      <c r="W26" s="648"/>
      <c r="X26" s="531" t="s">
        <v>610</v>
      </c>
      <c r="Y26" s="531"/>
      <c r="Z26" s="531"/>
      <c r="AA26" s="531"/>
      <c r="AB26" s="531"/>
      <c r="AC26" s="531"/>
      <c r="AD26" s="532"/>
    </row>
    <row r="27" spans="2:30" s="151" customFormat="1" ht="21.95" customHeight="1" x14ac:dyDescent="0.2">
      <c r="D27" s="161"/>
      <c r="E27" s="161"/>
      <c r="F27" s="561"/>
      <c r="G27" s="561"/>
      <c r="H27" s="561"/>
      <c r="I27" s="561"/>
      <c r="J27" s="174"/>
      <c r="K27" s="644"/>
      <c r="L27" s="645"/>
      <c r="M27" s="645"/>
      <c r="N27" s="645"/>
      <c r="O27" s="645"/>
      <c r="P27" s="646"/>
      <c r="Q27" s="174"/>
      <c r="R27" s="561"/>
      <c r="S27" s="561"/>
      <c r="T27" s="561"/>
      <c r="U27" s="175"/>
      <c r="V27" s="647"/>
      <c r="W27" s="648"/>
      <c r="X27" s="531" t="s">
        <v>611</v>
      </c>
      <c r="Y27" s="531"/>
      <c r="Z27" s="531"/>
      <c r="AA27" s="531"/>
      <c r="AB27" s="531"/>
      <c r="AC27" s="531"/>
      <c r="AD27" s="532"/>
    </row>
    <row r="28" spans="2:30" s="151" customFormat="1" ht="48.75" customHeight="1" x14ac:dyDescent="0.2">
      <c r="D28" s="161"/>
      <c r="E28" s="161"/>
      <c r="F28" s="561"/>
      <c r="G28" s="561"/>
      <c r="H28" s="561"/>
      <c r="I28" s="561"/>
      <c r="J28" s="174"/>
      <c r="K28" s="641" t="s">
        <v>1344</v>
      </c>
      <c r="L28" s="642"/>
      <c r="M28" s="642"/>
      <c r="N28" s="642"/>
      <c r="O28" s="642"/>
      <c r="P28" s="643"/>
      <c r="Q28" s="174"/>
      <c r="R28" s="561"/>
      <c r="S28" s="561"/>
      <c r="T28" s="561"/>
      <c r="U28" s="175"/>
      <c r="V28" s="647"/>
      <c r="W28" s="648"/>
      <c r="X28" s="531" t="s">
        <v>612</v>
      </c>
      <c r="Y28" s="531"/>
      <c r="Z28" s="531"/>
      <c r="AA28" s="531"/>
      <c r="AB28" s="531"/>
      <c r="AC28" s="531"/>
      <c r="AD28" s="532"/>
    </row>
    <row r="29" spans="2:30" s="151" customFormat="1" ht="36" customHeight="1" x14ac:dyDescent="0.2">
      <c r="D29" s="161"/>
      <c r="E29" s="161"/>
      <c r="F29" s="561"/>
      <c r="G29" s="561"/>
      <c r="H29" s="561"/>
      <c r="I29" s="561"/>
      <c r="J29" s="174"/>
      <c r="K29" s="644"/>
      <c r="L29" s="645"/>
      <c r="M29" s="645"/>
      <c r="N29" s="645"/>
      <c r="O29" s="645"/>
      <c r="P29" s="646"/>
      <c r="Q29" s="174"/>
      <c r="R29" s="561"/>
      <c r="S29" s="561"/>
      <c r="T29" s="561"/>
      <c r="U29" s="175"/>
      <c r="V29" s="647"/>
      <c r="W29" s="648"/>
      <c r="X29" s="531" t="s">
        <v>613</v>
      </c>
      <c r="Y29" s="531"/>
      <c r="Z29" s="531"/>
      <c r="AA29" s="531"/>
      <c r="AB29" s="531"/>
      <c r="AC29" s="531"/>
      <c r="AD29" s="532"/>
    </row>
    <row r="30" spans="2:30" s="151" customFormat="1" ht="42.75" customHeight="1" x14ac:dyDescent="0.2">
      <c r="D30" s="161"/>
      <c r="E30" s="161"/>
      <c r="F30" s="561"/>
      <c r="G30" s="561"/>
      <c r="H30" s="561"/>
      <c r="I30" s="561"/>
      <c r="K30" s="557" t="s">
        <v>1014</v>
      </c>
      <c r="L30" s="558"/>
      <c r="M30" s="558"/>
      <c r="N30" s="558"/>
      <c r="O30" s="558"/>
      <c r="P30" s="559"/>
      <c r="R30" s="561"/>
      <c r="S30" s="561"/>
      <c r="T30" s="561"/>
      <c r="V30" s="647"/>
      <c r="W30" s="648"/>
      <c r="X30" s="531" t="s">
        <v>614</v>
      </c>
      <c r="Y30" s="531"/>
      <c r="Z30" s="531"/>
      <c r="AA30" s="531"/>
      <c r="AB30" s="531"/>
      <c r="AC30" s="531"/>
      <c r="AD30" s="532"/>
    </row>
    <row r="31" spans="2:30" s="151" customFormat="1" ht="42.75" customHeight="1" x14ac:dyDescent="0.2">
      <c r="D31" s="161"/>
      <c r="E31" s="161"/>
      <c r="F31" s="561"/>
      <c r="G31" s="561"/>
      <c r="H31" s="561"/>
      <c r="I31" s="561"/>
      <c r="K31" s="544" t="s">
        <v>1214</v>
      </c>
      <c r="L31" s="545"/>
      <c r="M31" s="545"/>
      <c r="N31" s="545"/>
      <c r="O31" s="545"/>
      <c r="P31" s="546"/>
      <c r="R31" s="561"/>
      <c r="S31" s="561"/>
      <c r="T31" s="561"/>
      <c r="V31" s="647"/>
      <c r="W31" s="648"/>
      <c r="X31" s="531" t="s">
        <v>1016</v>
      </c>
      <c r="Y31" s="531"/>
      <c r="Z31" s="531"/>
      <c r="AA31" s="531"/>
      <c r="AB31" s="531"/>
      <c r="AC31" s="531"/>
      <c r="AD31" s="532"/>
    </row>
    <row r="32" spans="2:30" s="151" customFormat="1" ht="54.75" customHeight="1" x14ac:dyDescent="0.2">
      <c r="C32" s="152"/>
      <c r="F32" s="561"/>
      <c r="G32" s="561"/>
      <c r="H32" s="561"/>
      <c r="I32" s="561"/>
      <c r="K32" s="557" t="s">
        <v>1345</v>
      </c>
      <c r="L32" s="558"/>
      <c r="M32" s="558"/>
      <c r="N32" s="558"/>
      <c r="O32" s="558"/>
      <c r="P32" s="559"/>
      <c r="R32" s="561"/>
      <c r="S32" s="561"/>
      <c r="T32" s="561"/>
      <c r="V32" s="647"/>
      <c r="W32" s="648"/>
      <c r="X32" s="531" t="s">
        <v>615</v>
      </c>
      <c r="Y32" s="531"/>
      <c r="Z32" s="531"/>
      <c r="AA32" s="531"/>
      <c r="AB32" s="531"/>
      <c r="AC32" s="531"/>
      <c r="AD32" s="532"/>
    </row>
    <row r="33" spans="3:30" s="151" customFormat="1" ht="45" customHeight="1" x14ac:dyDescent="0.2">
      <c r="C33" s="152"/>
      <c r="F33" s="561" t="s">
        <v>616</v>
      </c>
      <c r="G33" s="561"/>
      <c r="H33" s="561"/>
      <c r="I33" s="561"/>
      <c r="K33" s="557" t="s">
        <v>617</v>
      </c>
      <c r="L33" s="558"/>
      <c r="M33" s="558"/>
      <c r="N33" s="558"/>
      <c r="O33" s="558"/>
      <c r="P33" s="559"/>
      <c r="R33" s="561"/>
      <c r="S33" s="561"/>
      <c r="T33" s="561"/>
      <c r="V33" s="660"/>
      <c r="W33" s="652"/>
      <c r="X33" s="531" t="s">
        <v>618</v>
      </c>
      <c r="Y33" s="531"/>
      <c r="Z33" s="531"/>
      <c r="AA33" s="531"/>
      <c r="AB33" s="531"/>
      <c r="AC33" s="531"/>
      <c r="AD33" s="532"/>
    </row>
    <row r="34" spans="3:30" s="151" customFormat="1" ht="53.25" customHeight="1" x14ac:dyDescent="0.2">
      <c r="C34" s="152"/>
      <c r="F34" s="561"/>
      <c r="G34" s="561"/>
      <c r="H34" s="561"/>
      <c r="I34" s="561"/>
      <c r="K34" s="557" t="s">
        <v>619</v>
      </c>
      <c r="L34" s="558"/>
      <c r="M34" s="558"/>
      <c r="N34" s="558"/>
      <c r="O34" s="558"/>
      <c r="P34" s="559"/>
      <c r="R34" s="561"/>
      <c r="S34" s="561"/>
      <c r="T34" s="561"/>
      <c r="V34" s="660"/>
      <c r="W34" s="652"/>
      <c r="X34" s="531" t="s">
        <v>620</v>
      </c>
      <c r="Y34" s="531"/>
      <c r="Z34" s="531"/>
      <c r="AA34" s="531"/>
      <c r="AB34" s="531"/>
      <c r="AC34" s="531"/>
      <c r="AD34" s="532"/>
    </row>
    <row r="35" spans="3:30" s="151" customFormat="1" ht="30" customHeight="1" x14ac:dyDescent="0.2">
      <c r="C35" s="152"/>
      <c r="F35" s="561"/>
      <c r="G35" s="561"/>
      <c r="H35" s="561"/>
      <c r="I35" s="561"/>
      <c r="K35" s="557" t="s">
        <v>621</v>
      </c>
      <c r="L35" s="558"/>
      <c r="M35" s="558"/>
      <c r="N35" s="558"/>
      <c r="O35" s="558"/>
      <c r="P35" s="559"/>
      <c r="R35" s="561"/>
      <c r="S35" s="561"/>
      <c r="T35" s="561"/>
      <c r="V35" s="660"/>
      <c r="W35" s="652"/>
      <c r="X35" s="531" t="s">
        <v>622</v>
      </c>
      <c r="Y35" s="531"/>
      <c r="Z35" s="531"/>
      <c r="AA35" s="531"/>
      <c r="AB35" s="531"/>
      <c r="AC35" s="531"/>
      <c r="AD35" s="532"/>
    </row>
    <row r="36" spans="3:30" s="151" customFormat="1" ht="57" customHeight="1" x14ac:dyDescent="0.2">
      <c r="C36" s="152"/>
      <c r="F36" s="561"/>
      <c r="G36" s="561"/>
      <c r="H36" s="561"/>
      <c r="I36" s="561"/>
      <c r="K36" s="557" t="s">
        <v>623</v>
      </c>
      <c r="L36" s="558"/>
      <c r="M36" s="558"/>
      <c r="N36" s="558"/>
      <c r="O36" s="558"/>
      <c r="P36" s="559"/>
      <c r="R36" s="561"/>
      <c r="S36" s="561"/>
      <c r="T36" s="561"/>
      <c r="V36" s="660"/>
      <c r="W36" s="652"/>
      <c r="X36" s="531" t="s">
        <v>624</v>
      </c>
      <c r="Y36" s="531"/>
      <c r="Z36" s="531"/>
      <c r="AA36" s="531"/>
      <c r="AB36" s="531"/>
      <c r="AC36" s="531"/>
      <c r="AD36" s="532"/>
    </row>
    <row r="37" spans="3:30" s="151" customFormat="1" ht="39.75" customHeight="1" x14ac:dyDescent="0.2">
      <c r="C37" s="152"/>
      <c r="F37" s="561"/>
      <c r="G37" s="561"/>
      <c r="H37" s="561"/>
      <c r="I37" s="561"/>
      <c r="K37" s="544" t="s">
        <v>625</v>
      </c>
      <c r="L37" s="545"/>
      <c r="M37" s="545"/>
      <c r="N37" s="545"/>
      <c r="O37" s="545"/>
      <c r="P37" s="546"/>
      <c r="R37" s="561"/>
      <c r="S37" s="561"/>
      <c r="T37" s="561"/>
      <c r="V37" s="660"/>
      <c r="W37" s="652"/>
      <c r="X37" s="531" t="s">
        <v>626</v>
      </c>
      <c r="Y37" s="531"/>
      <c r="Z37" s="531"/>
      <c r="AA37" s="531"/>
      <c r="AB37" s="531"/>
      <c r="AC37" s="531"/>
      <c r="AD37" s="532"/>
    </row>
    <row r="38" spans="3:30" s="151" customFormat="1" ht="21.95" customHeight="1" x14ac:dyDescent="0.2">
      <c r="C38" s="152"/>
      <c r="F38" s="561" t="s">
        <v>627</v>
      </c>
      <c r="G38" s="561"/>
      <c r="H38" s="561"/>
      <c r="I38" s="561"/>
      <c r="K38" s="661" t="s">
        <v>628</v>
      </c>
      <c r="L38" s="662"/>
      <c r="M38" s="662"/>
      <c r="N38" s="662"/>
      <c r="O38" s="662"/>
      <c r="P38" s="663"/>
      <c r="R38" s="561"/>
      <c r="S38" s="561"/>
      <c r="T38" s="561"/>
      <c r="V38" s="647"/>
      <c r="W38" s="648"/>
      <c r="X38" s="531" t="s">
        <v>1346</v>
      </c>
      <c r="Y38" s="531"/>
      <c r="Z38" s="531"/>
      <c r="AA38" s="531"/>
      <c r="AB38" s="531"/>
      <c r="AC38" s="531"/>
      <c r="AD38" s="532"/>
    </row>
    <row r="39" spans="3:30" s="151" customFormat="1" ht="21.95" customHeight="1" x14ac:dyDescent="0.2">
      <c r="C39" s="152"/>
      <c r="F39" s="561"/>
      <c r="G39" s="561"/>
      <c r="H39" s="561"/>
      <c r="I39" s="561"/>
      <c r="K39" s="664"/>
      <c r="L39" s="665"/>
      <c r="M39" s="665"/>
      <c r="N39" s="665"/>
      <c r="O39" s="665"/>
      <c r="P39" s="666"/>
      <c r="R39" s="561"/>
      <c r="S39" s="561"/>
      <c r="T39" s="561"/>
      <c r="V39" s="647"/>
      <c r="W39" s="648"/>
      <c r="X39" s="531" t="s">
        <v>629</v>
      </c>
      <c r="Y39" s="531"/>
      <c r="Z39" s="531"/>
      <c r="AA39" s="531"/>
      <c r="AB39" s="531"/>
      <c r="AC39" s="531"/>
      <c r="AD39" s="532"/>
    </row>
    <row r="40" spans="3:30" s="151" customFormat="1" ht="15.75" customHeight="1" x14ac:dyDescent="0.2">
      <c r="C40" s="152"/>
      <c r="V40" s="560" t="s">
        <v>792</v>
      </c>
      <c r="W40" s="560"/>
      <c r="X40" s="560"/>
      <c r="Y40" s="560"/>
      <c r="Z40" s="560"/>
      <c r="AA40" s="560"/>
      <c r="AB40" s="560"/>
      <c r="AC40" s="560"/>
      <c r="AD40" s="560"/>
    </row>
    <row r="41" spans="3:30" s="151" customFormat="1" ht="15.75" x14ac:dyDescent="0.2">
      <c r="C41" s="152"/>
      <c r="V41" s="560"/>
      <c r="W41" s="560"/>
      <c r="X41" s="560"/>
      <c r="Y41" s="560"/>
      <c r="Z41" s="560"/>
      <c r="AA41" s="560"/>
      <c r="AB41" s="560"/>
      <c r="AC41" s="560"/>
      <c r="AD41" s="560"/>
    </row>
    <row r="42" spans="3:30" s="151" customFormat="1" ht="15.75" x14ac:dyDescent="0.2">
      <c r="C42" s="152"/>
      <c r="V42" s="560"/>
      <c r="W42" s="560"/>
      <c r="X42" s="560"/>
      <c r="Y42" s="560"/>
      <c r="Z42" s="560"/>
      <c r="AA42" s="560"/>
      <c r="AB42" s="560"/>
      <c r="AC42" s="560"/>
      <c r="AD42" s="560"/>
    </row>
    <row r="43" spans="3:30" s="151" customFormat="1" ht="15.75" x14ac:dyDescent="0.2">
      <c r="C43" s="152"/>
      <c r="D43" s="494"/>
      <c r="E43" s="494" t="s">
        <v>603</v>
      </c>
      <c r="F43" s="151" t="s">
        <v>630</v>
      </c>
    </row>
    <row r="44" spans="3:30" s="151" customFormat="1" ht="15.75" customHeight="1" x14ac:dyDescent="0.2">
      <c r="D44" s="161"/>
      <c r="E44" s="161"/>
    </row>
    <row r="45" spans="3:30" s="151" customFormat="1" ht="45" customHeight="1" x14ac:dyDescent="0.2">
      <c r="C45" s="152"/>
      <c r="F45" s="561" t="s">
        <v>631</v>
      </c>
      <c r="G45" s="561"/>
      <c r="H45" s="561"/>
      <c r="I45" s="561"/>
      <c r="K45" s="533" t="s">
        <v>1353</v>
      </c>
      <c r="L45" s="534"/>
      <c r="M45" s="534"/>
      <c r="N45" s="534"/>
      <c r="O45" s="534"/>
      <c r="P45" s="535"/>
      <c r="R45" s="561" t="s">
        <v>897</v>
      </c>
      <c r="S45" s="667"/>
      <c r="T45" s="667"/>
      <c r="V45" s="660"/>
      <c r="W45" s="652"/>
      <c r="X45" s="531" t="s">
        <v>1351</v>
      </c>
      <c r="Y45" s="531"/>
      <c r="Z45" s="531"/>
      <c r="AA45" s="531"/>
      <c r="AB45" s="531"/>
      <c r="AC45" s="531"/>
      <c r="AD45" s="532"/>
    </row>
    <row r="46" spans="3:30" s="151" customFormat="1" ht="55.5" customHeight="1" x14ac:dyDescent="0.2">
      <c r="C46" s="152"/>
      <c r="F46" s="561"/>
      <c r="G46" s="561"/>
      <c r="H46" s="561"/>
      <c r="I46" s="561"/>
      <c r="K46" s="533" t="s">
        <v>632</v>
      </c>
      <c r="L46" s="534"/>
      <c r="M46" s="534"/>
      <c r="N46" s="534"/>
      <c r="O46" s="534"/>
      <c r="P46" s="535"/>
      <c r="R46" s="667"/>
      <c r="S46" s="667"/>
      <c r="T46" s="667"/>
      <c r="V46" s="660"/>
      <c r="W46" s="652"/>
      <c r="X46" s="531" t="s">
        <v>624</v>
      </c>
      <c r="Y46" s="531"/>
      <c r="Z46" s="531"/>
      <c r="AA46" s="531"/>
      <c r="AB46" s="531"/>
      <c r="AC46" s="531"/>
      <c r="AD46" s="532"/>
    </row>
    <row r="49" spans="3:30" s="151" customFormat="1" ht="15.75" x14ac:dyDescent="0.2">
      <c r="C49" s="152"/>
      <c r="D49" s="494"/>
      <c r="E49" s="494" t="s">
        <v>603</v>
      </c>
      <c r="F49" s="151" t="s">
        <v>634</v>
      </c>
      <c r="L49" s="176"/>
      <c r="M49" s="191"/>
      <c r="N49" s="192"/>
      <c r="O49" s="193"/>
      <c r="P49" s="193"/>
      <c r="Q49" s="193"/>
      <c r="R49" s="193"/>
      <c r="S49" s="193"/>
    </row>
    <row r="50" spans="3:30" s="151" customFormat="1" ht="12.75" customHeight="1" x14ac:dyDescent="0.2">
      <c r="C50" s="152"/>
      <c r="W50" s="377"/>
      <c r="AB50" s="377"/>
      <c r="AC50" s="377"/>
      <c r="AD50" s="377"/>
    </row>
    <row r="51" spans="3:30" s="151" customFormat="1" ht="15.75" customHeight="1" x14ac:dyDescent="0.2">
      <c r="D51" s="374"/>
      <c r="E51" s="374"/>
      <c r="F51" s="668" t="s">
        <v>637</v>
      </c>
      <c r="G51" s="668"/>
      <c r="H51" s="668"/>
      <c r="J51" s="533" t="s">
        <v>77</v>
      </c>
      <c r="K51" s="534"/>
      <c r="L51" s="534"/>
      <c r="M51" s="534"/>
      <c r="N51" s="534"/>
      <c r="O51" s="535"/>
      <c r="P51" s="194">
        <v>3</v>
      </c>
      <c r="Q51" s="531" t="s">
        <v>638</v>
      </c>
      <c r="R51" s="531"/>
      <c r="S51" s="532"/>
      <c r="U51" s="671" t="s">
        <v>1196</v>
      </c>
      <c r="V51" s="671"/>
      <c r="W51" s="377"/>
      <c r="X51" s="207"/>
      <c r="Y51" s="531" t="s">
        <v>638</v>
      </c>
      <c r="Z51" s="531"/>
      <c r="AA51" s="532"/>
      <c r="AC51" s="377"/>
      <c r="AD51" s="377"/>
    </row>
    <row r="52" spans="3:30" s="151" customFormat="1" ht="15.75" customHeight="1" x14ac:dyDescent="0.2">
      <c r="D52" s="374"/>
      <c r="E52" s="374"/>
      <c r="F52" s="669"/>
      <c r="G52" s="669"/>
      <c r="H52" s="669"/>
      <c r="J52" s="533" t="s">
        <v>79</v>
      </c>
      <c r="K52" s="534"/>
      <c r="L52" s="534"/>
      <c r="M52" s="534"/>
      <c r="N52" s="534"/>
      <c r="O52" s="535"/>
      <c r="P52" s="194">
        <v>1</v>
      </c>
      <c r="Q52" s="531" t="s">
        <v>638</v>
      </c>
      <c r="R52" s="531"/>
      <c r="S52" s="532"/>
      <c r="U52" s="672"/>
      <c r="V52" s="672"/>
      <c r="W52" s="377"/>
      <c r="X52" s="207"/>
      <c r="Y52" s="531" t="s">
        <v>638</v>
      </c>
      <c r="Z52" s="531"/>
      <c r="AA52" s="532"/>
      <c r="AC52" s="377"/>
      <c r="AD52" s="377"/>
    </row>
    <row r="53" spans="3:30" s="151" customFormat="1" ht="15.75" customHeight="1" x14ac:dyDescent="0.2">
      <c r="D53" s="374"/>
      <c r="E53" s="374"/>
      <c r="F53" s="669"/>
      <c r="G53" s="669"/>
      <c r="H53" s="669"/>
      <c r="I53" s="377"/>
      <c r="J53" s="533" t="s">
        <v>80</v>
      </c>
      <c r="K53" s="534"/>
      <c r="L53" s="534"/>
      <c r="M53" s="534"/>
      <c r="N53" s="534"/>
      <c r="O53" s="535"/>
      <c r="P53" s="194">
        <v>1</v>
      </c>
      <c r="Q53" s="531" t="s">
        <v>638</v>
      </c>
      <c r="R53" s="531"/>
      <c r="S53" s="532"/>
      <c r="U53" s="672"/>
      <c r="V53" s="672"/>
      <c r="W53" s="377"/>
      <c r="X53" s="207"/>
      <c r="Y53" s="531" t="s">
        <v>638</v>
      </c>
      <c r="Z53" s="531"/>
      <c r="AA53" s="532"/>
      <c r="AC53" s="377"/>
      <c r="AD53" s="377"/>
    </row>
    <row r="54" spans="3:30" s="151" customFormat="1" ht="15.75" customHeight="1" x14ac:dyDescent="0.2">
      <c r="D54" s="374"/>
      <c r="E54" s="374"/>
      <c r="F54" s="669"/>
      <c r="G54" s="669"/>
      <c r="H54" s="669"/>
      <c r="I54" s="377"/>
      <c r="J54" s="533" t="s">
        <v>639</v>
      </c>
      <c r="K54" s="534"/>
      <c r="L54" s="534"/>
      <c r="M54" s="534"/>
      <c r="N54" s="534"/>
      <c r="O54" s="535"/>
      <c r="P54" s="194">
        <v>1</v>
      </c>
      <c r="Q54" s="531" t="s">
        <v>638</v>
      </c>
      <c r="R54" s="531"/>
      <c r="S54" s="532"/>
      <c r="U54" s="672"/>
      <c r="V54" s="672"/>
      <c r="W54" s="195"/>
      <c r="X54" s="207"/>
      <c r="Y54" s="531" t="s">
        <v>638</v>
      </c>
      <c r="Z54" s="531"/>
      <c r="AA54" s="532"/>
      <c r="AC54" s="377"/>
      <c r="AD54" s="377"/>
    </row>
    <row r="55" spans="3:30" s="151" customFormat="1" ht="15.75" customHeight="1" x14ac:dyDescent="0.2">
      <c r="D55" s="374"/>
      <c r="E55" s="374"/>
      <c r="F55" s="669"/>
      <c r="G55" s="669"/>
      <c r="H55" s="669"/>
      <c r="I55" s="377"/>
      <c r="J55" s="533" t="s">
        <v>82</v>
      </c>
      <c r="K55" s="534"/>
      <c r="L55" s="534"/>
      <c r="M55" s="534"/>
      <c r="N55" s="534"/>
      <c r="O55" s="535"/>
      <c r="P55" s="194">
        <v>1</v>
      </c>
      <c r="Q55" s="531" t="s">
        <v>638</v>
      </c>
      <c r="R55" s="531"/>
      <c r="S55" s="532"/>
      <c r="U55" s="672"/>
      <c r="V55" s="672"/>
      <c r="W55" s="195"/>
      <c r="X55" s="207"/>
      <c r="Y55" s="531" t="s">
        <v>638</v>
      </c>
      <c r="Z55" s="531"/>
      <c r="AA55" s="532"/>
      <c r="AC55" s="377"/>
      <c r="AD55" s="377"/>
    </row>
    <row r="56" spans="3:30" s="151" customFormat="1" ht="15.75" customHeight="1" x14ac:dyDescent="0.2">
      <c r="D56" s="374"/>
      <c r="E56" s="374"/>
      <c r="F56" s="669"/>
      <c r="G56" s="669"/>
      <c r="H56" s="669"/>
      <c r="I56" s="377"/>
      <c r="J56" s="533" t="s">
        <v>83</v>
      </c>
      <c r="K56" s="534"/>
      <c r="L56" s="534"/>
      <c r="M56" s="534"/>
      <c r="N56" s="534"/>
      <c r="O56" s="535"/>
      <c r="P56" s="194">
        <v>2</v>
      </c>
      <c r="Q56" s="531" t="s">
        <v>638</v>
      </c>
      <c r="R56" s="531"/>
      <c r="S56" s="532"/>
      <c r="U56" s="672"/>
      <c r="V56" s="672"/>
      <c r="W56" s="195"/>
      <c r="X56" s="207"/>
      <c r="Y56" s="531" t="s">
        <v>638</v>
      </c>
      <c r="Z56" s="531"/>
      <c r="AA56" s="532"/>
      <c r="AC56" s="377"/>
      <c r="AD56" s="377"/>
    </row>
    <row r="57" spans="3:30" s="151" customFormat="1" ht="15.75" customHeight="1" x14ac:dyDescent="0.2">
      <c r="D57" s="374"/>
      <c r="E57" s="374"/>
      <c r="F57" s="669"/>
      <c r="G57" s="669"/>
      <c r="H57" s="669"/>
      <c r="I57" s="377"/>
      <c r="J57" s="533" t="s">
        <v>640</v>
      </c>
      <c r="K57" s="534"/>
      <c r="L57" s="534"/>
      <c r="M57" s="534"/>
      <c r="N57" s="534"/>
      <c r="O57" s="535"/>
      <c r="P57" s="194">
        <v>1</v>
      </c>
      <c r="Q57" s="531" t="s">
        <v>638</v>
      </c>
      <c r="R57" s="531"/>
      <c r="S57" s="532"/>
      <c r="U57" s="672"/>
      <c r="V57" s="672"/>
      <c r="W57" s="195"/>
      <c r="X57" s="207"/>
      <c r="Y57" s="531" t="s">
        <v>638</v>
      </c>
      <c r="Z57" s="531"/>
      <c r="AA57" s="532"/>
      <c r="AC57" s="377"/>
      <c r="AD57" s="377"/>
    </row>
    <row r="58" spans="3:30" s="151" customFormat="1" ht="15.75" customHeight="1" x14ac:dyDescent="0.2">
      <c r="D58" s="374"/>
      <c r="E58" s="374"/>
      <c r="F58" s="669"/>
      <c r="G58" s="669"/>
      <c r="H58" s="669"/>
      <c r="I58" s="377"/>
      <c r="J58" s="533" t="s">
        <v>641</v>
      </c>
      <c r="K58" s="534"/>
      <c r="L58" s="534"/>
      <c r="M58" s="534"/>
      <c r="N58" s="534"/>
      <c r="O58" s="535"/>
      <c r="P58" s="194">
        <v>2</v>
      </c>
      <c r="Q58" s="531" t="s">
        <v>638</v>
      </c>
      <c r="R58" s="531"/>
      <c r="S58" s="532"/>
      <c r="U58" s="672"/>
      <c r="V58" s="672"/>
      <c r="W58" s="195"/>
      <c r="X58" s="207"/>
      <c r="Y58" s="531" t="s">
        <v>638</v>
      </c>
      <c r="Z58" s="531"/>
      <c r="AA58" s="532"/>
      <c r="AC58" s="377"/>
      <c r="AD58" s="377"/>
    </row>
    <row r="59" spans="3:30" s="151" customFormat="1" ht="15.75" customHeight="1" x14ac:dyDescent="0.2">
      <c r="D59" s="374"/>
      <c r="E59" s="374"/>
      <c r="F59" s="669"/>
      <c r="G59" s="669"/>
      <c r="H59" s="669"/>
      <c r="I59" s="377"/>
      <c r="J59" s="533" t="s">
        <v>642</v>
      </c>
      <c r="K59" s="534"/>
      <c r="L59" s="534"/>
      <c r="M59" s="534"/>
      <c r="N59" s="534"/>
      <c r="O59" s="535"/>
      <c r="P59" s="194">
        <v>2</v>
      </c>
      <c r="Q59" s="531" t="s">
        <v>638</v>
      </c>
      <c r="R59" s="531"/>
      <c r="S59" s="532"/>
      <c r="U59" s="672"/>
      <c r="V59" s="672"/>
      <c r="W59" s="195"/>
      <c r="X59" s="207"/>
      <c r="Y59" s="531" t="s">
        <v>638</v>
      </c>
      <c r="Z59" s="531"/>
      <c r="AA59" s="532"/>
      <c r="AC59" s="377"/>
      <c r="AD59" s="377"/>
    </row>
    <row r="60" spans="3:30" s="151" customFormat="1" ht="15.75" customHeight="1" x14ac:dyDescent="0.2">
      <c r="D60" s="374"/>
      <c r="E60" s="374"/>
      <c r="F60" s="669"/>
      <c r="G60" s="669"/>
      <c r="H60" s="669"/>
      <c r="I60" s="377"/>
      <c r="J60" s="533" t="s">
        <v>643</v>
      </c>
      <c r="K60" s="534"/>
      <c r="L60" s="534"/>
      <c r="M60" s="534"/>
      <c r="N60" s="534"/>
      <c r="O60" s="535"/>
      <c r="P60" s="194">
        <v>2</v>
      </c>
      <c r="Q60" s="531" t="s">
        <v>638</v>
      </c>
      <c r="R60" s="531"/>
      <c r="S60" s="532"/>
      <c r="U60" s="672"/>
      <c r="V60" s="672"/>
      <c r="W60" s="195"/>
      <c r="X60" s="207"/>
      <c r="Y60" s="531" t="s">
        <v>638</v>
      </c>
      <c r="Z60" s="531"/>
      <c r="AA60" s="532"/>
      <c r="AC60" s="377"/>
      <c r="AD60" s="377"/>
    </row>
    <row r="61" spans="3:30" s="151" customFormat="1" ht="15.75" customHeight="1" x14ac:dyDescent="0.2">
      <c r="D61" s="374"/>
      <c r="E61" s="374"/>
      <c r="F61" s="669"/>
      <c r="G61" s="669"/>
      <c r="H61" s="669"/>
      <c r="I61" s="377"/>
      <c r="J61" s="533" t="s">
        <v>644</v>
      </c>
      <c r="K61" s="534"/>
      <c r="L61" s="534"/>
      <c r="M61" s="534"/>
      <c r="N61" s="534"/>
      <c r="O61" s="535"/>
      <c r="P61" s="194">
        <v>2</v>
      </c>
      <c r="Q61" s="531" t="s">
        <v>638</v>
      </c>
      <c r="R61" s="531"/>
      <c r="S61" s="532"/>
      <c r="U61" s="672"/>
      <c r="V61" s="672"/>
      <c r="W61" s="195"/>
      <c r="X61" s="207"/>
      <c r="Y61" s="531" t="s">
        <v>638</v>
      </c>
      <c r="Z61" s="531"/>
      <c r="AA61" s="532"/>
      <c r="AC61" s="377"/>
      <c r="AD61" s="377"/>
    </row>
    <row r="62" spans="3:30" s="151" customFormat="1" ht="15.75" customHeight="1" x14ac:dyDescent="0.2">
      <c r="D62" s="374"/>
      <c r="E62" s="374"/>
      <c r="F62" s="669"/>
      <c r="G62" s="669"/>
      <c r="H62" s="669"/>
      <c r="I62" s="377"/>
      <c r="J62" s="533" t="s">
        <v>75</v>
      </c>
      <c r="K62" s="534"/>
      <c r="L62" s="534"/>
      <c r="M62" s="534"/>
      <c r="N62" s="534"/>
      <c r="O62" s="535"/>
      <c r="P62" s="194">
        <v>2</v>
      </c>
      <c r="Q62" s="531" t="s">
        <v>638</v>
      </c>
      <c r="R62" s="531"/>
      <c r="S62" s="532"/>
      <c r="U62" s="672"/>
      <c r="V62" s="672"/>
      <c r="W62" s="195"/>
      <c r="X62" s="207"/>
      <c r="Y62" s="531" t="s">
        <v>638</v>
      </c>
      <c r="Z62" s="531"/>
      <c r="AA62" s="532"/>
      <c r="AC62" s="377"/>
      <c r="AD62" s="377"/>
    </row>
    <row r="63" spans="3:30" s="151" customFormat="1" ht="15.75" customHeight="1" x14ac:dyDescent="0.2">
      <c r="D63" s="374"/>
      <c r="E63" s="374"/>
      <c r="F63" s="669"/>
      <c r="G63" s="669"/>
      <c r="H63" s="669"/>
      <c r="I63" s="377"/>
      <c r="J63" s="533" t="s">
        <v>85</v>
      </c>
      <c r="K63" s="534"/>
      <c r="L63" s="534"/>
      <c r="M63" s="534"/>
      <c r="N63" s="534"/>
      <c r="O63" s="535"/>
      <c r="P63" s="194">
        <v>2</v>
      </c>
      <c r="Q63" s="531" t="s">
        <v>638</v>
      </c>
      <c r="R63" s="531"/>
      <c r="S63" s="532"/>
      <c r="U63" s="672"/>
      <c r="V63" s="672"/>
      <c r="W63" s="195"/>
      <c r="X63" s="207"/>
      <c r="Y63" s="531" t="s">
        <v>638</v>
      </c>
      <c r="Z63" s="531"/>
      <c r="AA63" s="532"/>
      <c r="AC63" s="377"/>
      <c r="AD63" s="377"/>
    </row>
    <row r="64" spans="3:30" s="151" customFormat="1" ht="15.75" customHeight="1" x14ac:dyDescent="0.2">
      <c r="D64" s="374"/>
      <c r="E64" s="374"/>
      <c r="F64" s="669"/>
      <c r="G64" s="669"/>
      <c r="H64" s="669"/>
      <c r="I64" s="377"/>
      <c r="J64" s="387"/>
      <c r="K64" s="387"/>
      <c r="L64" s="387"/>
      <c r="M64" s="387"/>
      <c r="N64" s="387"/>
      <c r="O64" s="387"/>
      <c r="U64" s="672"/>
      <c r="V64" s="672"/>
      <c r="W64" s="195"/>
      <c r="X64" s="195"/>
      <c r="Y64" s="195"/>
      <c r="Z64" s="195"/>
      <c r="AA64" s="195"/>
      <c r="AB64" s="195"/>
      <c r="AC64" s="377"/>
      <c r="AD64" s="377"/>
    </row>
    <row r="65" spans="3:32" s="151" customFormat="1" ht="15.75" customHeight="1" x14ac:dyDescent="0.2">
      <c r="D65" s="374"/>
      <c r="E65" s="374"/>
      <c r="F65" s="669"/>
      <c r="G65" s="669"/>
      <c r="H65" s="669"/>
      <c r="I65" s="377"/>
      <c r="J65" s="533" t="s">
        <v>645</v>
      </c>
      <c r="K65" s="534"/>
      <c r="L65" s="534"/>
      <c r="M65" s="534"/>
      <c r="N65" s="534"/>
      <c r="O65" s="535"/>
      <c r="P65" s="194">
        <v>1</v>
      </c>
      <c r="Q65" s="531" t="s">
        <v>638</v>
      </c>
      <c r="R65" s="531"/>
      <c r="S65" s="532"/>
      <c r="T65" s="377"/>
      <c r="U65" s="672"/>
      <c r="V65" s="672"/>
      <c r="W65" s="377"/>
      <c r="X65" s="207"/>
      <c r="Y65" s="531" t="s">
        <v>638</v>
      </c>
      <c r="Z65" s="531"/>
      <c r="AA65" s="532"/>
      <c r="AB65" s="377"/>
      <c r="AC65" s="377"/>
      <c r="AD65" s="377"/>
    </row>
    <row r="66" spans="3:32" s="151" customFormat="1" ht="15.75" customHeight="1" x14ac:dyDescent="0.2">
      <c r="D66" s="374"/>
      <c r="E66" s="374"/>
      <c r="F66" s="669"/>
      <c r="G66" s="669"/>
      <c r="H66" s="669"/>
      <c r="I66" s="377"/>
      <c r="J66" s="533" t="s">
        <v>646</v>
      </c>
      <c r="K66" s="534"/>
      <c r="L66" s="534"/>
      <c r="M66" s="534"/>
      <c r="N66" s="534"/>
      <c r="O66" s="535"/>
      <c r="P66" s="194">
        <v>1</v>
      </c>
      <c r="Q66" s="531" t="s">
        <v>638</v>
      </c>
      <c r="R66" s="531"/>
      <c r="S66" s="532"/>
      <c r="T66" s="377"/>
      <c r="U66" s="672"/>
      <c r="V66" s="672"/>
      <c r="W66" s="377"/>
      <c r="X66" s="207"/>
      <c r="Y66" s="531" t="s">
        <v>638</v>
      </c>
      <c r="Z66" s="531"/>
      <c r="AA66" s="532"/>
      <c r="AB66" s="377"/>
      <c r="AC66" s="377"/>
      <c r="AD66" s="377"/>
    </row>
    <row r="67" spans="3:32" s="151" customFormat="1" ht="15.75" customHeight="1" x14ac:dyDescent="0.2">
      <c r="D67" s="374"/>
      <c r="E67" s="374"/>
      <c r="F67" s="669"/>
      <c r="G67" s="669"/>
      <c r="H67" s="669"/>
      <c r="I67" s="377"/>
      <c r="J67" s="211"/>
      <c r="K67" s="211"/>
      <c r="L67" s="211"/>
      <c r="M67" s="211"/>
      <c r="N67" s="211"/>
      <c r="O67" s="211"/>
      <c r="P67" s="377"/>
      <c r="Q67" s="377"/>
      <c r="R67" s="377"/>
      <c r="S67" s="377"/>
      <c r="T67" s="377"/>
      <c r="U67" s="672"/>
      <c r="V67" s="672"/>
      <c r="W67" s="377"/>
      <c r="X67" s="377"/>
      <c r="Y67" s="377"/>
      <c r="Z67" s="377"/>
      <c r="AA67" s="377"/>
      <c r="AB67" s="377"/>
      <c r="AC67" s="377"/>
      <c r="AD67" s="377"/>
    </row>
    <row r="68" spans="3:32" s="151" customFormat="1" ht="15.75" customHeight="1" x14ac:dyDescent="0.2">
      <c r="D68" s="374"/>
      <c r="E68" s="374"/>
      <c r="F68" s="669"/>
      <c r="G68" s="669"/>
      <c r="H68" s="669"/>
      <c r="I68" s="377"/>
      <c r="J68" s="533" t="s">
        <v>647</v>
      </c>
      <c r="K68" s="534"/>
      <c r="L68" s="534"/>
      <c r="M68" s="534"/>
      <c r="N68" s="534"/>
      <c r="O68" s="535"/>
      <c r="P68" s="194">
        <v>1</v>
      </c>
      <c r="Q68" s="531" t="s">
        <v>638</v>
      </c>
      <c r="R68" s="531"/>
      <c r="S68" s="532"/>
      <c r="T68" s="377"/>
      <c r="U68" s="672"/>
      <c r="V68" s="672"/>
      <c r="W68" s="377"/>
      <c r="X68" s="207"/>
      <c r="Y68" s="531" t="s">
        <v>638</v>
      </c>
      <c r="Z68" s="531"/>
      <c r="AA68" s="532"/>
      <c r="AB68" s="377"/>
      <c r="AC68" s="377"/>
      <c r="AD68" s="377"/>
    </row>
    <row r="69" spans="3:32" s="151" customFormat="1" ht="15.75" customHeight="1" x14ac:dyDescent="0.2">
      <c r="D69" s="374"/>
      <c r="E69" s="374"/>
      <c r="F69" s="670"/>
      <c r="G69" s="670"/>
      <c r="H69" s="670"/>
      <c r="I69" s="377"/>
      <c r="J69" s="533" t="s">
        <v>87</v>
      </c>
      <c r="K69" s="534"/>
      <c r="L69" s="534"/>
      <c r="M69" s="534"/>
      <c r="N69" s="534"/>
      <c r="O69" s="535"/>
      <c r="P69" s="194">
        <v>1</v>
      </c>
      <c r="Q69" s="531" t="s">
        <v>638</v>
      </c>
      <c r="R69" s="531"/>
      <c r="S69" s="532"/>
      <c r="T69" s="377"/>
      <c r="U69" s="673"/>
      <c r="V69" s="673"/>
      <c r="W69" s="377"/>
      <c r="X69" s="207"/>
      <c r="Y69" s="531" t="s">
        <v>638</v>
      </c>
      <c r="Z69" s="531"/>
      <c r="AA69" s="532"/>
      <c r="AB69" s="377"/>
      <c r="AC69" s="377"/>
      <c r="AD69" s="377"/>
    </row>
    <row r="70" spans="3:32" s="151" customFormat="1" ht="15.75" customHeight="1" x14ac:dyDescent="0.2">
      <c r="D70" s="374"/>
      <c r="E70" s="374"/>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row>
    <row r="71" spans="3:32" s="151" customFormat="1" ht="15.75" customHeight="1" x14ac:dyDescent="0.2">
      <c r="D71" s="374"/>
      <c r="E71" s="374"/>
      <c r="F71" s="377"/>
      <c r="G71" s="377"/>
      <c r="H71" s="377"/>
      <c r="I71" s="377"/>
      <c r="J71" s="175" t="s">
        <v>648</v>
      </c>
      <c r="K71" s="377"/>
      <c r="L71" s="377"/>
      <c r="M71" s="377"/>
      <c r="N71" s="377"/>
      <c r="O71" s="377"/>
      <c r="P71" s="377"/>
      <c r="Q71" s="377"/>
      <c r="R71" s="377"/>
      <c r="S71" s="377"/>
      <c r="T71" s="377"/>
      <c r="U71" s="377"/>
      <c r="V71" s="377"/>
      <c r="W71" s="377"/>
      <c r="X71" s="607" t="s">
        <v>898</v>
      </c>
      <c r="Y71" s="607"/>
      <c r="Z71" s="607"/>
      <c r="AA71" s="607"/>
      <c r="AB71" s="607"/>
      <c r="AC71" s="607"/>
      <c r="AD71" s="607"/>
      <c r="AE71" s="196"/>
      <c r="AF71" s="196"/>
    </row>
    <row r="72" spans="3:32" s="151" customFormat="1" ht="15.75" customHeight="1" x14ac:dyDescent="0.2">
      <c r="D72" s="374"/>
      <c r="E72" s="374"/>
      <c r="F72" s="377"/>
      <c r="G72" s="377"/>
      <c r="H72" s="377"/>
      <c r="I72" s="377"/>
      <c r="J72" s="175" t="s">
        <v>649</v>
      </c>
      <c r="K72" s="377"/>
      <c r="L72" s="377"/>
      <c r="M72" s="377"/>
      <c r="N72" s="377"/>
      <c r="O72" s="377"/>
      <c r="P72" s="377"/>
      <c r="Q72" s="377"/>
      <c r="R72" s="377"/>
      <c r="S72" s="377"/>
      <c r="T72" s="377"/>
      <c r="U72" s="377"/>
      <c r="V72" s="377"/>
      <c r="W72" s="377"/>
      <c r="X72" s="607"/>
      <c r="Y72" s="607"/>
      <c r="Z72" s="607"/>
      <c r="AA72" s="607"/>
      <c r="AB72" s="607"/>
      <c r="AC72" s="607"/>
      <c r="AD72" s="607"/>
      <c r="AE72" s="196"/>
      <c r="AF72" s="196"/>
    </row>
    <row r="73" spans="3:32" s="151" customFormat="1" ht="15.75" customHeight="1" x14ac:dyDescent="0.2">
      <c r="D73" s="374"/>
      <c r="E73" s="374"/>
      <c r="F73" s="377"/>
      <c r="G73" s="377"/>
      <c r="H73" s="377"/>
      <c r="I73" s="377"/>
      <c r="J73" s="197" t="s">
        <v>650</v>
      </c>
      <c r="K73" s="377"/>
      <c r="L73" s="377"/>
      <c r="M73" s="377"/>
      <c r="N73" s="377"/>
      <c r="O73" s="377"/>
      <c r="P73" s="377"/>
      <c r="Q73" s="377"/>
      <c r="R73" s="377"/>
      <c r="S73" s="377"/>
      <c r="T73" s="377"/>
      <c r="U73" s="377"/>
      <c r="V73" s="377"/>
      <c r="W73" s="377"/>
      <c r="X73" s="607"/>
      <c r="Y73" s="607"/>
      <c r="Z73" s="607"/>
      <c r="AA73" s="607"/>
      <c r="AB73" s="607"/>
      <c r="AC73" s="607"/>
      <c r="AD73" s="607"/>
    </row>
    <row r="74" spans="3:32" s="151" customFormat="1" ht="15.2" customHeight="1" x14ac:dyDescent="0.2">
      <c r="C74" s="152"/>
    </row>
  </sheetData>
  <mergeCells count="150">
    <mergeCell ref="J54:O54"/>
    <mergeCell ref="Q54:S54"/>
    <mergeCell ref="Y54:AA54"/>
    <mergeCell ref="D49:E49"/>
    <mergeCell ref="F51:H69"/>
    <mergeCell ref="J51:O51"/>
    <mergeCell ref="Q51:S51"/>
    <mergeCell ref="U51:V69"/>
    <mergeCell ref="Y51:AA51"/>
    <mergeCell ref="J52:O52"/>
    <mergeCell ref="Q52:S52"/>
    <mergeCell ref="Y52:AA52"/>
    <mergeCell ref="J53:O53"/>
    <mergeCell ref="J56:O56"/>
    <mergeCell ref="Q56:S56"/>
    <mergeCell ref="Y56:AA56"/>
    <mergeCell ref="J57:O57"/>
    <mergeCell ref="Q57:S57"/>
    <mergeCell ref="Y57:AA57"/>
    <mergeCell ref="J58:O58"/>
    <mergeCell ref="Q58:S58"/>
    <mergeCell ref="Y58:AA58"/>
    <mergeCell ref="J59:O59"/>
    <mergeCell ref="Q59:S59"/>
    <mergeCell ref="V40:AD42"/>
    <mergeCell ref="Q53:S53"/>
    <mergeCell ref="Y53:AA53"/>
    <mergeCell ref="D43:E43"/>
    <mergeCell ref="F45:I46"/>
    <mergeCell ref="K45:P45"/>
    <mergeCell ref="R45:T46"/>
    <mergeCell ref="V45:W45"/>
    <mergeCell ref="X45:AD45"/>
    <mergeCell ref="K46:P46"/>
    <mergeCell ref="V46:W46"/>
    <mergeCell ref="X46:AD46"/>
    <mergeCell ref="K37:P37"/>
    <mergeCell ref="V37:W37"/>
    <mergeCell ref="X37:AD37"/>
    <mergeCell ref="F38:I39"/>
    <mergeCell ref="K38:P39"/>
    <mergeCell ref="V38:W38"/>
    <mergeCell ref="X38:AD38"/>
    <mergeCell ref="V39:W39"/>
    <mergeCell ref="X39:AD39"/>
    <mergeCell ref="F33:I37"/>
    <mergeCell ref="K36:P36"/>
    <mergeCell ref="V36:W36"/>
    <mergeCell ref="X36:AD36"/>
    <mergeCell ref="K32:P32"/>
    <mergeCell ref="V32:W32"/>
    <mergeCell ref="X32:AD32"/>
    <mergeCell ref="K33:P33"/>
    <mergeCell ref="V33:W33"/>
    <mergeCell ref="X33:AD33"/>
    <mergeCell ref="K34:P34"/>
    <mergeCell ref="V34:W34"/>
    <mergeCell ref="X34:AD34"/>
    <mergeCell ref="X31:AD31"/>
    <mergeCell ref="X27:AD27"/>
    <mergeCell ref="K28:P29"/>
    <mergeCell ref="V28:W28"/>
    <mergeCell ref="X28:AD28"/>
    <mergeCell ref="V29:W29"/>
    <mergeCell ref="X29:AD29"/>
    <mergeCell ref="K35:P35"/>
    <mergeCell ref="V35:W35"/>
    <mergeCell ref="X35:AD35"/>
    <mergeCell ref="C2:H2"/>
    <mergeCell ref="J2:O2"/>
    <mergeCell ref="Q2:V2"/>
    <mergeCell ref="X2:AC2"/>
    <mergeCell ref="B8:L8"/>
    <mergeCell ref="N8:S8"/>
    <mergeCell ref="F24:T24"/>
    <mergeCell ref="V24:AD24"/>
    <mergeCell ref="F26:I32"/>
    <mergeCell ref="K26:P27"/>
    <mergeCell ref="R26:T39"/>
    <mergeCell ref="V26:W26"/>
    <mergeCell ref="X26:AD26"/>
    <mergeCell ref="V27:W27"/>
    <mergeCell ref="B10:E10"/>
    <mergeCell ref="B11:E11"/>
    <mergeCell ref="B12:E12"/>
    <mergeCell ref="G10:L10"/>
    <mergeCell ref="G11:L11"/>
    <mergeCell ref="G12:L12"/>
    <mergeCell ref="N10:O10"/>
    <mergeCell ref="N11:O11"/>
    <mergeCell ref="N12:O12"/>
    <mergeCell ref="P10:S10"/>
    <mergeCell ref="AD8:AE8"/>
    <mergeCell ref="AD10:AE12"/>
    <mergeCell ref="X8:Y8"/>
    <mergeCell ref="X10:Y10"/>
    <mergeCell ref="X11:Y11"/>
    <mergeCell ref="X12:Y12"/>
    <mergeCell ref="J55:O55"/>
    <mergeCell ref="Q55:S55"/>
    <mergeCell ref="Y55:AA55"/>
    <mergeCell ref="U12:V12"/>
    <mergeCell ref="U8:V8"/>
    <mergeCell ref="AA8:AB8"/>
    <mergeCell ref="AA10:AB10"/>
    <mergeCell ref="AA11:AB11"/>
    <mergeCell ref="AA12:AB12"/>
    <mergeCell ref="P11:S11"/>
    <mergeCell ref="P12:S12"/>
    <mergeCell ref="U10:V10"/>
    <mergeCell ref="U11:V11"/>
    <mergeCell ref="K30:P30"/>
    <mergeCell ref="V30:W30"/>
    <mergeCell ref="X30:AD30"/>
    <mergeCell ref="K31:P31"/>
    <mergeCell ref="V31:W31"/>
    <mergeCell ref="Y59:AA59"/>
    <mergeCell ref="J60:O60"/>
    <mergeCell ref="Q60:S60"/>
    <mergeCell ref="Y60:AA60"/>
    <mergeCell ref="J61:O61"/>
    <mergeCell ref="Q61:S61"/>
    <mergeCell ref="Y61:AA61"/>
    <mergeCell ref="J62:O62"/>
    <mergeCell ref="Q62:S62"/>
    <mergeCell ref="Y62:AA62"/>
    <mergeCell ref="X71:AD73"/>
    <mergeCell ref="J66:O66"/>
    <mergeCell ref="Q66:S66"/>
    <mergeCell ref="Y66:AA66"/>
    <mergeCell ref="J68:O68"/>
    <mergeCell ref="Q68:S68"/>
    <mergeCell ref="Y68:AA68"/>
    <mergeCell ref="B13:L13"/>
    <mergeCell ref="K15:V15"/>
    <mergeCell ref="S16:V16"/>
    <mergeCell ref="S17:V18"/>
    <mergeCell ref="O16:R16"/>
    <mergeCell ref="O17:R18"/>
    <mergeCell ref="K16:N16"/>
    <mergeCell ref="K17:N18"/>
    <mergeCell ref="J63:O63"/>
    <mergeCell ref="Q63:S63"/>
    <mergeCell ref="Y63:AA63"/>
    <mergeCell ref="J65:O65"/>
    <mergeCell ref="Q65:S65"/>
    <mergeCell ref="Y65:AA65"/>
    <mergeCell ref="J69:O69"/>
    <mergeCell ref="Q69:S69"/>
    <mergeCell ref="Y69:AA69"/>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H66"/>
  <sheetViews>
    <sheetView zoomScaleNormal="100" workbookViewId="0"/>
  </sheetViews>
  <sheetFormatPr defaultColWidth="5.125" defaultRowHeight="14.25" x14ac:dyDescent="0.2"/>
  <cols>
    <col min="1" max="5" width="5.125" style="390" customWidth="1"/>
    <col min="6" max="6" width="1.125" style="390" customWidth="1"/>
    <col min="7" max="12" width="5.125" style="390" customWidth="1"/>
    <col min="13" max="13" width="1.625" style="390" customWidth="1"/>
    <col min="14" max="19" width="5.125" style="390" customWidth="1"/>
    <col min="20" max="20" width="1.625" style="390" customWidth="1"/>
    <col min="21" max="23" width="5.125" style="390" customWidth="1"/>
    <col min="24" max="24" width="5" style="390" customWidth="1"/>
    <col min="25" max="25" width="8.75" style="390" customWidth="1"/>
    <col min="26" max="26" width="1.125" style="390" customWidth="1"/>
    <col min="27" max="27" width="6.25" style="390" customWidth="1"/>
    <col min="28" max="28" width="5.75" style="390" customWidth="1"/>
    <col min="29" max="29" width="1.625" style="390" customWidth="1"/>
    <col min="30" max="31" width="5.125" style="390" customWidth="1"/>
    <col min="32" max="32" width="1.625" style="390" customWidth="1"/>
    <col min="33" max="16384" width="5.125" style="390"/>
  </cols>
  <sheetData>
    <row r="2" spans="2:34"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34" s="151" customFormat="1" ht="15" customHeight="1" x14ac:dyDescent="0.25">
      <c r="B4" s="402" t="s">
        <v>741</v>
      </c>
      <c r="D4" s="161"/>
      <c r="E4" s="161"/>
      <c r="AC4" s="176"/>
      <c r="AD4" s="176"/>
      <c r="AE4" s="176"/>
      <c r="AF4" s="176"/>
    </row>
    <row r="5" spans="2:34" s="151" customFormat="1" ht="15" customHeight="1" x14ac:dyDescent="0.25">
      <c r="B5" s="402"/>
      <c r="D5" s="161"/>
      <c r="E5" s="161"/>
      <c r="AC5" s="176"/>
      <c r="AD5" s="176"/>
      <c r="AE5" s="176"/>
      <c r="AF5" s="176"/>
    </row>
    <row r="6" spans="2:34" ht="15" customHeight="1" x14ac:dyDescent="0.25">
      <c r="B6" s="402" t="s">
        <v>1159</v>
      </c>
    </row>
    <row r="7" spans="2:34" s="151" customFormat="1" ht="15" customHeight="1" x14ac:dyDescent="0.25">
      <c r="B7" s="402"/>
      <c r="D7" s="161"/>
      <c r="E7" s="161"/>
      <c r="AC7" s="176"/>
      <c r="AD7" s="176"/>
      <c r="AE7" s="176"/>
      <c r="AF7" s="176"/>
    </row>
    <row r="8" spans="2:34" s="151" customFormat="1" ht="7.5" customHeight="1" x14ac:dyDescent="0.2">
      <c r="D8" s="161"/>
      <c r="E8" s="161"/>
      <c r="M8" s="176"/>
      <c r="N8" s="176"/>
      <c r="O8" s="176"/>
      <c r="P8" s="176"/>
      <c r="V8" s="176"/>
      <c r="W8" s="176"/>
      <c r="X8" s="176"/>
      <c r="Y8" s="176"/>
      <c r="Z8" s="176"/>
      <c r="AA8" s="176"/>
      <c r="AB8" s="176"/>
      <c r="AC8" s="176"/>
      <c r="AD8" s="176"/>
      <c r="AE8" s="176"/>
      <c r="AF8" s="176"/>
    </row>
    <row r="9" spans="2:34" s="151" customFormat="1" ht="15.75" customHeight="1" x14ac:dyDescent="0.2">
      <c r="B9" s="720" t="s">
        <v>1230</v>
      </c>
      <c r="C9" s="721"/>
      <c r="D9" s="721"/>
      <c r="E9" s="721"/>
      <c r="F9" s="721"/>
      <c r="G9" s="721"/>
      <c r="H9" s="721"/>
      <c r="I9" s="721"/>
      <c r="J9" s="721"/>
      <c r="K9" s="721"/>
      <c r="L9" s="722"/>
      <c r="M9" s="220"/>
      <c r="N9" s="720" t="s">
        <v>1229</v>
      </c>
      <c r="O9" s="721"/>
      <c r="P9" s="721"/>
      <c r="Q9" s="721"/>
      <c r="R9" s="721"/>
      <c r="S9" s="722"/>
      <c r="U9" s="619" t="s">
        <v>1139</v>
      </c>
      <c r="V9" s="726"/>
      <c r="W9" s="726"/>
      <c r="X9" s="726"/>
      <c r="Y9" s="620"/>
      <c r="Z9" s="222"/>
      <c r="AA9" s="715" t="s">
        <v>1138</v>
      </c>
      <c r="AB9" s="716"/>
      <c r="AC9" s="220"/>
      <c r="AD9" s="709" t="s">
        <v>1136</v>
      </c>
      <c r="AE9" s="710"/>
      <c r="AG9" s="709" t="s">
        <v>1135</v>
      </c>
      <c r="AH9" s="710"/>
    </row>
    <row r="10" spans="2:34" s="151" customFormat="1" ht="30" x14ac:dyDescent="0.2">
      <c r="B10" s="723"/>
      <c r="C10" s="724"/>
      <c r="D10" s="724"/>
      <c r="E10" s="724"/>
      <c r="F10" s="724"/>
      <c r="G10" s="724"/>
      <c r="H10" s="724"/>
      <c r="I10" s="724"/>
      <c r="J10" s="724"/>
      <c r="K10" s="724"/>
      <c r="L10" s="725"/>
      <c r="M10" s="220"/>
      <c r="N10" s="723"/>
      <c r="O10" s="724"/>
      <c r="P10" s="724"/>
      <c r="Q10" s="724"/>
      <c r="R10" s="724"/>
      <c r="S10" s="725"/>
      <c r="U10" s="612" t="s">
        <v>745</v>
      </c>
      <c r="V10" s="612"/>
      <c r="W10" s="612" t="s">
        <v>1348</v>
      </c>
      <c r="X10" s="612"/>
      <c r="Y10" s="445" t="s">
        <v>1347</v>
      </c>
      <c r="Z10" s="220"/>
      <c r="AA10" s="717"/>
      <c r="AB10" s="718"/>
      <c r="AC10" s="220"/>
      <c r="AD10" s="711"/>
      <c r="AE10" s="712"/>
      <c r="AG10" s="711"/>
      <c r="AH10" s="712"/>
    </row>
    <row r="11" spans="2:34" s="151" customFormat="1" ht="5.0999999999999996" customHeight="1" x14ac:dyDescent="0.2">
      <c r="C11" s="152"/>
      <c r="M11" s="176"/>
      <c r="V11" s="176"/>
      <c r="W11" s="176"/>
      <c r="X11" s="176"/>
      <c r="Y11" s="403"/>
      <c r="Z11" s="176"/>
      <c r="AC11" s="176"/>
      <c r="AD11" s="176"/>
      <c r="AE11" s="176"/>
    </row>
    <row r="12" spans="2:34" s="151" customFormat="1" ht="30" customHeight="1" x14ac:dyDescent="0.2">
      <c r="B12" s="533" t="s">
        <v>595</v>
      </c>
      <c r="C12" s="534"/>
      <c r="D12" s="534"/>
      <c r="E12" s="535"/>
      <c r="G12" s="533" t="s">
        <v>596</v>
      </c>
      <c r="H12" s="534"/>
      <c r="I12" s="534"/>
      <c r="J12" s="534"/>
      <c r="K12" s="534"/>
      <c r="L12" s="535"/>
      <c r="N12" s="649"/>
      <c r="O12" s="650"/>
      <c r="P12" s="655" t="s">
        <v>597</v>
      </c>
      <c r="Q12" s="655"/>
      <c r="R12" s="655"/>
      <c r="S12" s="656"/>
      <c r="U12" s="727" t="s">
        <v>795</v>
      </c>
      <c r="V12" s="728"/>
      <c r="W12" s="729">
        <f>Cadastro!BS8*CRIANÇA!N12</f>
        <v>0</v>
      </c>
      <c r="X12" s="730"/>
      <c r="Y12" s="404">
        <f>Cadastro!BS8*CRIANÇA!N13</f>
        <v>0</v>
      </c>
      <c r="Z12" s="181"/>
      <c r="AA12" s="621"/>
      <c r="AB12" s="622"/>
      <c r="AC12" s="177"/>
      <c r="AD12" s="713" t="e">
        <f>AA12/(W12+Y12)</f>
        <v>#DIV/0!</v>
      </c>
      <c r="AE12" s="714"/>
      <c r="AG12" s="705"/>
      <c r="AH12" s="706"/>
    </row>
    <row r="13" spans="2:34" s="151" customFormat="1" ht="30" customHeight="1" x14ac:dyDescent="0.2">
      <c r="B13" s="533" t="s">
        <v>598</v>
      </c>
      <c r="C13" s="534"/>
      <c r="D13" s="534"/>
      <c r="E13" s="535"/>
      <c r="G13" s="533" t="s">
        <v>599</v>
      </c>
      <c r="H13" s="534"/>
      <c r="I13" s="534"/>
      <c r="J13" s="534"/>
      <c r="K13" s="534"/>
      <c r="L13" s="535"/>
      <c r="N13" s="653"/>
      <c r="O13" s="654"/>
      <c r="P13" s="658" t="s">
        <v>597</v>
      </c>
      <c r="Q13" s="658"/>
      <c r="R13" s="658"/>
      <c r="S13" s="659"/>
      <c r="U13" s="696" t="s">
        <v>798</v>
      </c>
      <c r="V13" s="535"/>
      <c r="W13" s="699">
        <f>SUM(Cadastro!BS9)*N12</f>
        <v>0</v>
      </c>
      <c r="X13" s="700"/>
      <c r="Y13" s="405">
        <f>Cadastro!BS9*N13</f>
        <v>0</v>
      </c>
      <c r="Z13" s="181"/>
      <c r="AA13" s="621"/>
      <c r="AB13" s="622"/>
      <c r="AC13" s="177"/>
      <c r="AD13" s="713" t="e">
        <f>AA13/(W13+Y13)</f>
        <v>#DIV/0!</v>
      </c>
      <c r="AE13" s="714"/>
      <c r="AG13" s="707"/>
      <c r="AH13" s="708"/>
    </row>
    <row r="14" spans="2:34" s="399" customFormat="1" ht="30" customHeight="1" x14ac:dyDescent="0.2">
      <c r="B14" s="399" t="s">
        <v>1258</v>
      </c>
      <c r="D14" s="400"/>
      <c r="E14" s="400"/>
      <c r="U14" s="696" t="s">
        <v>797</v>
      </c>
      <c r="V14" s="535"/>
      <c r="W14" s="699">
        <f>Cadastro!$BS$10*N12</f>
        <v>0</v>
      </c>
      <c r="X14" s="700"/>
      <c r="Y14" s="405">
        <f>Cadastro!BS10*N13</f>
        <v>0</v>
      </c>
      <c r="Z14" s="181"/>
      <c r="AA14" s="621"/>
      <c r="AB14" s="622"/>
      <c r="AD14" s="713" t="e">
        <f>AA14/(W14+Y14)</f>
        <v>#DIV/0!</v>
      </c>
      <c r="AE14" s="714"/>
      <c r="AG14" s="719"/>
      <c r="AH14" s="719"/>
    </row>
    <row r="15" spans="2:34" s="151" customFormat="1" ht="30" customHeight="1" x14ac:dyDescent="0.2">
      <c r="C15" s="152"/>
      <c r="U15" s="697" t="s">
        <v>796</v>
      </c>
      <c r="V15" s="698"/>
      <c r="W15" s="701">
        <f>Cadastro!BS11*N12</f>
        <v>0</v>
      </c>
      <c r="X15" s="702"/>
      <c r="Y15" s="406">
        <f>Cadastro!BS11*N13</f>
        <v>0</v>
      </c>
      <c r="Z15" s="181"/>
      <c r="AA15" s="621"/>
      <c r="AB15" s="622"/>
      <c r="AC15" s="176"/>
      <c r="AD15" s="713" t="e">
        <f>AA15/(W15+Y15)</f>
        <v>#DIV/0!</v>
      </c>
      <c r="AE15" s="714"/>
      <c r="AG15" s="703"/>
      <c r="AH15" s="704"/>
    </row>
    <row r="16" spans="2:34" s="151" customFormat="1" ht="19.5" customHeight="1" x14ac:dyDescent="0.2">
      <c r="C16" s="152"/>
      <c r="U16" s="373"/>
      <c r="V16" s="373"/>
      <c r="W16" s="383"/>
      <c r="X16" s="383"/>
      <c r="Y16" s="383"/>
      <c r="Z16" s="181"/>
      <c r="AA16" s="425"/>
      <c r="AB16" s="425"/>
      <c r="AC16" s="176"/>
      <c r="AD16" s="426"/>
      <c r="AE16" s="426"/>
      <c r="AG16" s="427"/>
      <c r="AH16" s="427"/>
    </row>
    <row r="17" spans="2:34" s="151" customFormat="1" ht="20.100000000000001" customHeight="1" x14ac:dyDescent="0.2">
      <c r="C17" s="152"/>
      <c r="J17" s="677" t="s">
        <v>1259</v>
      </c>
      <c r="K17" s="678"/>
      <c r="L17" s="678"/>
      <c r="M17" s="678"/>
      <c r="N17" s="678"/>
      <c r="O17" s="678"/>
      <c r="P17" s="678"/>
      <c r="Q17" s="678"/>
      <c r="R17" s="678"/>
      <c r="S17" s="678"/>
      <c r="T17" s="678"/>
      <c r="U17" s="678"/>
      <c r="V17" s="678"/>
      <c r="W17" s="678"/>
      <c r="X17" s="678"/>
      <c r="Y17" s="679"/>
      <c r="Z17" s="181"/>
      <c r="AA17" s="425"/>
      <c r="AB17" s="425"/>
      <c r="AC17" s="176"/>
      <c r="AD17" s="426"/>
      <c r="AE17" s="426"/>
      <c r="AG17" s="427"/>
      <c r="AH17" s="427"/>
    </row>
    <row r="18" spans="2:34" s="151" customFormat="1" ht="20.100000000000001" customHeight="1" x14ac:dyDescent="0.2">
      <c r="C18" s="152"/>
      <c r="J18" s="687" t="s">
        <v>745</v>
      </c>
      <c r="K18" s="684"/>
      <c r="L18" s="684"/>
      <c r="M18" s="685"/>
      <c r="N18" s="683" t="s">
        <v>4</v>
      </c>
      <c r="O18" s="684"/>
      <c r="P18" s="684"/>
      <c r="Q18" s="685"/>
      <c r="R18" s="683" t="s">
        <v>789</v>
      </c>
      <c r="S18" s="684"/>
      <c r="T18" s="684"/>
      <c r="U18" s="695"/>
      <c r="V18" s="680" t="s">
        <v>704</v>
      </c>
      <c r="W18" s="681"/>
      <c r="X18" s="681"/>
      <c r="Y18" s="682"/>
      <c r="Z18" s="181"/>
      <c r="AA18" s="425"/>
      <c r="AB18" s="425"/>
      <c r="AC18" s="176"/>
      <c r="AD18" s="426"/>
      <c r="AE18" s="426"/>
      <c r="AG18" s="427"/>
      <c r="AH18" s="427"/>
    </row>
    <row r="19" spans="2:34" s="151" customFormat="1" ht="20.100000000000001" customHeight="1" x14ac:dyDescent="0.2">
      <c r="C19" s="152"/>
      <c r="J19" s="687" t="s">
        <v>795</v>
      </c>
      <c r="K19" s="684"/>
      <c r="L19" s="684"/>
      <c r="M19" s="685"/>
      <c r="N19" s="683">
        <f>SUM(W12:Y12)*AG12</f>
        <v>0</v>
      </c>
      <c r="O19" s="684"/>
      <c r="P19" s="684"/>
      <c r="Q19" s="685"/>
      <c r="R19" s="674">
        <f>N19*$N$12</f>
        <v>0</v>
      </c>
      <c r="S19" s="675"/>
      <c r="T19" s="675"/>
      <c r="U19" s="676"/>
      <c r="V19" s="674">
        <f>N19*$N$13</f>
        <v>0</v>
      </c>
      <c r="W19" s="675"/>
      <c r="X19" s="675"/>
      <c r="Y19" s="676"/>
      <c r="Z19" s="181"/>
      <c r="AA19" s="425"/>
      <c r="AB19" s="425"/>
      <c r="AC19" s="176"/>
      <c r="AD19" s="426"/>
      <c r="AE19" s="426"/>
      <c r="AG19" s="427"/>
      <c r="AH19" s="427"/>
    </row>
    <row r="20" spans="2:34" s="151" customFormat="1" ht="20.100000000000001" customHeight="1" x14ac:dyDescent="0.2">
      <c r="C20" s="152"/>
      <c r="J20" s="687" t="s">
        <v>798</v>
      </c>
      <c r="K20" s="684"/>
      <c r="L20" s="684"/>
      <c r="M20" s="685"/>
      <c r="N20" s="683">
        <f>SUM(W13:Y13)*AG12</f>
        <v>0</v>
      </c>
      <c r="O20" s="684"/>
      <c r="P20" s="684"/>
      <c r="Q20" s="685"/>
      <c r="R20" s="674">
        <f>N20*$N$12</f>
        <v>0</v>
      </c>
      <c r="S20" s="675"/>
      <c r="T20" s="675"/>
      <c r="U20" s="676"/>
      <c r="V20" s="674">
        <f>N20*$N$13</f>
        <v>0</v>
      </c>
      <c r="W20" s="675"/>
      <c r="X20" s="675"/>
      <c r="Y20" s="676"/>
      <c r="Z20" s="181"/>
      <c r="AA20" s="425"/>
      <c r="AB20" s="425"/>
      <c r="AC20" s="176"/>
      <c r="AD20" s="426"/>
      <c r="AE20" s="426"/>
      <c r="AG20" s="427"/>
      <c r="AH20" s="427"/>
    </row>
    <row r="21" spans="2:34" s="151" customFormat="1" ht="20.100000000000001" customHeight="1" x14ac:dyDescent="0.2">
      <c r="C21" s="152"/>
      <c r="J21" s="687" t="s">
        <v>797</v>
      </c>
      <c r="K21" s="684"/>
      <c r="L21" s="684"/>
      <c r="M21" s="685"/>
      <c r="N21" s="683">
        <f>SUM(W14:Y14)*AG14</f>
        <v>0</v>
      </c>
      <c r="O21" s="684"/>
      <c r="P21" s="684"/>
      <c r="Q21" s="685"/>
      <c r="R21" s="674">
        <f>N21*$N$12</f>
        <v>0</v>
      </c>
      <c r="S21" s="675"/>
      <c r="T21" s="675"/>
      <c r="U21" s="676"/>
      <c r="V21" s="674">
        <f>N21*$N$13</f>
        <v>0</v>
      </c>
      <c r="W21" s="675"/>
      <c r="X21" s="675"/>
      <c r="Y21" s="676"/>
      <c r="Z21" s="181"/>
      <c r="AA21" s="425"/>
      <c r="AB21" s="425"/>
      <c r="AC21" s="176"/>
      <c r="AD21" s="426"/>
      <c r="AE21" s="426"/>
      <c r="AG21" s="427"/>
      <c r="AH21" s="427"/>
    </row>
    <row r="22" spans="2:34" s="151" customFormat="1" ht="20.100000000000001" customHeight="1" x14ac:dyDescent="0.2">
      <c r="C22" s="152"/>
      <c r="J22" s="687" t="s">
        <v>796</v>
      </c>
      <c r="K22" s="684"/>
      <c r="L22" s="684"/>
      <c r="M22" s="685"/>
      <c r="N22" s="683">
        <f>SUM(W15:Y15)*AG15</f>
        <v>0</v>
      </c>
      <c r="O22" s="684"/>
      <c r="P22" s="684"/>
      <c r="Q22" s="685"/>
      <c r="R22" s="674">
        <f>N22*$N$12</f>
        <v>0</v>
      </c>
      <c r="S22" s="675"/>
      <c r="T22" s="675"/>
      <c r="U22" s="676"/>
      <c r="V22" s="674">
        <f>N22*$N$13</f>
        <v>0</v>
      </c>
      <c r="W22" s="675"/>
      <c r="X22" s="675"/>
      <c r="Y22" s="676"/>
      <c r="Z22" s="181"/>
      <c r="AA22" s="425"/>
      <c r="AB22" s="425"/>
      <c r="AC22" s="176"/>
      <c r="AD22" s="426"/>
      <c r="AE22" s="426"/>
      <c r="AG22" s="427"/>
      <c r="AH22" s="427"/>
    </row>
    <row r="23" spans="2:34" s="151" customFormat="1" ht="20.100000000000001" customHeight="1" x14ac:dyDescent="0.2">
      <c r="C23" s="152"/>
      <c r="J23" s="389"/>
      <c r="K23" s="389"/>
      <c r="L23" s="389"/>
      <c r="M23" s="389"/>
      <c r="N23" s="389"/>
      <c r="O23" s="389"/>
      <c r="P23" s="389"/>
      <c r="Q23" s="389"/>
      <c r="R23" s="428"/>
      <c r="S23" s="428"/>
      <c r="T23" s="428"/>
      <c r="U23" s="428"/>
      <c r="V23" s="428"/>
      <c r="W23" s="428"/>
      <c r="X23" s="428"/>
      <c r="Y23" s="428"/>
      <c r="Z23" s="181"/>
      <c r="AA23" s="425"/>
      <c r="AB23" s="425"/>
      <c r="AC23" s="176"/>
      <c r="AD23" s="426"/>
      <c r="AE23" s="426"/>
      <c r="AG23" s="427"/>
      <c r="AH23" s="427"/>
    </row>
    <row r="24" spans="2:34" ht="15" customHeight="1" x14ac:dyDescent="0.25">
      <c r="B24" s="402" t="s">
        <v>1195</v>
      </c>
    </row>
    <row r="25" spans="2:34" s="151" customFormat="1" ht="15" customHeight="1" x14ac:dyDescent="0.2">
      <c r="C25" s="152"/>
      <c r="U25" s="373"/>
      <c r="V25" s="373"/>
      <c r="W25" s="383"/>
      <c r="X25" s="383"/>
      <c r="Y25" s="383"/>
      <c r="Z25" s="181"/>
      <c r="AA25" s="425"/>
      <c r="AB25" s="425"/>
      <c r="AC25" s="176"/>
      <c r="AD25" s="426"/>
      <c r="AE25" s="426"/>
      <c r="AG25" s="427"/>
      <c r="AH25" s="427"/>
    </row>
    <row r="26" spans="2:34" s="151" customFormat="1" ht="15.75" x14ac:dyDescent="0.2">
      <c r="C26" s="152"/>
      <c r="D26" s="494"/>
      <c r="E26" s="494"/>
      <c r="F26" s="151" t="s">
        <v>607</v>
      </c>
    </row>
    <row r="27" spans="2:34" s="151" customFormat="1" ht="5.0999999999999996" customHeight="1" x14ac:dyDescent="0.2">
      <c r="C27" s="152"/>
    </row>
    <row r="28" spans="2:34" s="151" customFormat="1" ht="7.5" customHeight="1" x14ac:dyDescent="0.2">
      <c r="D28" s="161"/>
      <c r="E28" s="161"/>
    </row>
    <row r="29" spans="2:34" s="151" customFormat="1" ht="15.75" customHeight="1" x14ac:dyDescent="0.2">
      <c r="D29" s="161"/>
      <c r="E29" s="161"/>
      <c r="F29" s="637" t="s">
        <v>586</v>
      </c>
      <c r="G29" s="638"/>
      <c r="H29" s="638"/>
      <c r="I29" s="638"/>
      <c r="J29" s="638"/>
      <c r="K29" s="638"/>
      <c r="L29" s="638"/>
      <c r="M29" s="638"/>
      <c r="N29" s="638"/>
      <c r="O29" s="638"/>
      <c r="P29" s="638"/>
      <c r="Q29" s="638"/>
      <c r="R29" s="638"/>
      <c r="S29" s="638"/>
      <c r="T29" s="639"/>
      <c r="U29" s="173"/>
      <c r="V29" s="640" t="s">
        <v>1349</v>
      </c>
      <c r="W29" s="640"/>
      <c r="X29" s="640"/>
      <c r="Y29" s="640"/>
      <c r="Z29" s="640"/>
      <c r="AA29" s="640"/>
      <c r="AB29" s="640"/>
      <c r="AC29" s="640"/>
      <c r="AD29" s="640"/>
    </row>
    <row r="30" spans="2:34" s="151" customFormat="1" ht="5.0999999999999996" customHeight="1" x14ac:dyDescent="0.2">
      <c r="C30" s="152"/>
    </row>
    <row r="31" spans="2:34" s="151" customFormat="1" ht="21.95" customHeight="1" x14ac:dyDescent="0.2">
      <c r="D31" s="161"/>
      <c r="E31" s="161"/>
      <c r="F31" s="561" t="s">
        <v>1384</v>
      </c>
      <c r="G31" s="561"/>
      <c r="H31" s="561"/>
      <c r="I31" s="561"/>
      <c r="J31" s="174"/>
      <c r="K31" s="551" t="s">
        <v>609</v>
      </c>
      <c r="L31" s="552"/>
      <c r="M31" s="552"/>
      <c r="N31" s="552"/>
      <c r="O31" s="552"/>
      <c r="P31" s="553"/>
      <c r="Q31" s="174"/>
      <c r="R31" s="561" t="s">
        <v>652</v>
      </c>
      <c r="S31" s="561"/>
      <c r="T31" s="561"/>
      <c r="U31" s="175"/>
      <c r="V31" s="647"/>
      <c r="W31" s="648"/>
      <c r="X31" s="531" t="s">
        <v>610</v>
      </c>
      <c r="Y31" s="531"/>
      <c r="Z31" s="531"/>
      <c r="AA31" s="531"/>
      <c r="AB31" s="531"/>
      <c r="AC31" s="531"/>
      <c r="AD31" s="532"/>
    </row>
    <row r="32" spans="2:34" s="151" customFormat="1" ht="21.95" customHeight="1" x14ac:dyDescent="0.2">
      <c r="D32" s="161"/>
      <c r="E32" s="161"/>
      <c r="F32" s="561"/>
      <c r="G32" s="561"/>
      <c r="H32" s="561"/>
      <c r="I32" s="561"/>
      <c r="J32" s="174"/>
      <c r="K32" s="554"/>
      <c r="L32" s="555"/>
      <c r="M32" s="555"/>
      <c r="N32" s="555"/>
      <c r="O32" s="555"/>
      <c r="P32" s="556"/>
      <c r="Q32" s="174"/>
      <c r="R32" s="561"/>
      <c r="S32" s="561"/>
      <c r="T32" s="561"/>
      <c r="U32" s="175"/>
      <c r="V32" s="647"/>
      <c r="W32" s="648"/>
      <c r="X32" s="531" t="s">
        <v>611</v>
      </c>
      <c r="Y32" s="531"/>
      <c r="Z32" s="531"/>
      <c r="AA32" s="531"/>
      <c r="AB32" s="531"/>
      <c r="AC32" s="531"/>
      <c r="AD32" s="532"/>
    </row>
    <row r="33" spans="3:30" s="151" customFormat="1" ht="21.95" customHeight="1" x14ac:dyDescent="0.2">
      <c r="D33" s="161"/>
      <c r="E33" s="161"/>
      <c r="F33" s="561"/>
      <c r="G33" s="561"/>
      <c r="H33" s="561"/>
      <c r="I33" s="561"/>
      <c r="J33" s="174"/>
      <c r="K33" s="551" t="s">
        <v>653</v>
      </c>
      <c r="L33" s="552"/>
      <c r="M33" s="552"/>
      <c r="N33" s="552"/>
      <c r="O33" s="552"/>
      <c r="P33" s="553"/>
      <c r="Q33" s="174"/>
      <c r="R33" s="561"/>
      <c r="S33" s="561"/>
      <c r="T33" s="561"/>
      <c r="U33" s="175"/>
      <c r="V33" s="647"/>
      <c r="W33" s="648"/>
      <c r="X33" s="531" t="s">
        <v>612</v>
      </c>
      <c r="Y33" s="531"/>
      <c r="Z33" s="531"/>
      <c r="AA33" s="531"/>
      <c r="AB33" s="531"/>
      <c r="AC33" s="531"/>
      <c r="AD33" s="532"/>
    </row>
    <row r="34" spans="3:30" s="151" customFormat="1" ht="21.95" customHeight="1" x14ac:dyDescent="0.2">
      <c r="D34" s="161"/>
      <c r="E34" s="161"/>
      <c r="F34" s="561"/>
      <c r="G34" s="561"/>
      <c r="H34" s="561"/>
      <c r="I34" s="561"/>
      <c r="J34" s="174"/>
      <c r="K34" s="554"/>
      <c r="L34" s="555"/>
      <c r="M34" s="555"/>
      <c r="N34" s="555"/>
      <c r="O34" s="555"/>
      <c r="P34" s="556"/>
      <c r="Q34" s="174"/>
      <c r="R34" s="561"/>
      <c r="S34" s="561"/>
      <c r="T34" s="561"/>
      <c r="U34" s="175"/>
      <c r="V34" s="647"/>
      <c r="W34" s="648"/>
      <c r="X34" s="531" t="s">
        <v>613</v>
      </c>
      <c r="Y34" s="531"/>
      <c r="Z34" s="531"/>
      <c r="AA34" s="531"/>
      <c r="AB34" s="531"/>
      <c r="AC34" s="531"/>
      <c r="AD34" s="532"/>
    </row>
    <row r="35" spans="3:30" s="151" customFormat="1" ht="39.75" customHeight="1" x14ac:dyDescent="0.2">
      <c r="D35" s="161"/>
      <c r="E35" s="161"/>
      <c r="F35" s="561"/>
      <c r="G35" s="561"/>
      <c r="H35" s="561"/>
      <c r="I35" s="561"/>
      <c r="K35" s="533" t="s">
        <v>654</v>
      </c>
      <c r="L35" s="534"/>
      <c r="M35" s="534"/>
      <c r="N35" s="534"/>
      <c r="O35" s="534"/>
      <c r="P35" s="535"/>
      <c r="R35" s="561"/>
      <c r="S35" s="561"/>
      <c r="T35" s="561"/>
      <c r="V35" s="647"/>
      <c r="W35" s="648"/>
      <c r="X35" s="531" t="s">
        <v>614</v>
      </c>
      <c r="Y35" s="531"/>
      <c r="Z35" s="531"/>
      <c r="AA35" s="531"/>
      <c r="AB35" s="531"/>
      <c r="AC35" s="531"/>
      <c r="AD35" s="532"/>
    </row>
    <row r="36" spans="3:30" s="151" customFormat="1" ht="39.75" customHeight="1" x14ac:dyDescent="0.2">
      <c r="D36" s="161"/>
      <c r="E36" s="161"/>
      <c r="F36" s="561"/>
      <c r="G36" s="561"/>
      <c r="H36" s="561"/>
      <c r="I36" s="561"/>
      <c r="K36" s="533" t="s">
        <v>1019</v>
      </c>
      <c r="L36" s="534"/>
      <c r="M36" s="534"/>
      <c r="N36" s="534"/>
      <c r="O36" s="534"/>
      <c r="P36" s="535"/>
      <c r="R36" s="561"/>
      <c r="S36" s="561"/>
      <c r="T36" s="561"/>
      <c r="V36" s="647"/>
      <c r="W36" s="648"/>
      <c r="X36" s="531" t="s">
        <v>1016</v>
      </c>
      <c r="Y36" s="531"/>
      <c r="Z36" s="531"/>
      <c r="AA36" s="531"/>
      <c r="AB36" s="531"/>
      <c r="AC36" s="531"/>
      <c r="AD36" s="532"/>
    </row>
    <row r="37" spans="3:30" s="151" customFormat="1" ht="63" customHeight="1" x14ac:dyDescent="0.2">
      <c r="C37" s="152"/>
      <c r="F37" s="561"/>
      <c r="G37" s="561"/>
      <c r="H37" s="561"/>
      <c r="I37" s="561"/>
      <c r="K37" s="533" t="s">
        <v>1355</v>
      </c>
      <c r="L37" s="534"/>
      <c r="M37" s="534"/>
      <c r="N37" s="534"/>
      <c r="O37" s="534"/>
      <c r="P37" s="535"/>
      <c r="R37" s="561"/>
      <c r="S37" s="561"/>
      <c r="T37" s="561"/>
      <c r="V37" s="647"/>
      <c r="W37" s="648"/>
      <c r="X37" s="531" t="s">
        <v>615</v>
      </c>
      <c r="Y37" s="531"/>
      <c r="Z37" s="531"/>
      <c r="AA37" s="531"/>
      <c r="AB37" s="531"/>
      <c r="AC37" s="531"/>
      <c r="AD37" s="532"/>
    </row>
    <row r="38" spans="3:30" s="151" customFormat="1" ht="21.95" customHeight="1" x14ac:dyDescent="0.2">
      <c r="C38" s="152"/>
      <c r="F38" s="551" t="s">
        <v>1385</v>
      </c>
      <c r="G38" s="552"/>
      <c r="H38" s="552"/>
      <c r="I38" s="553"/>
      <c r="K38" s="551" t="s">
        <v>1000</v>
      </c>
      <c r="L38" s="552"/>
      <c r="M38" s="552"/>
      <c r="N38" s="552"/>
      <c r="O38" s="552"/>
      <c r="P38" s="553"/>
      <c r="R38" s="561"/>
      <c r="S38" s="561"/>
      <c r="T38" s="561"/>
      <c r="V38" s="647"/>
      <c r="W38" s="648"/>
      <c r="X38" s="531" t="s">
        <v>695</v>
      </c>
      <c r="Y38" s="531"/>
      <c r="Z38" s="531"/>
      <c r="AA38" s="531"/>
      <c r="AB38" s="531"/>
      <c r="AC38" s="531"/>
      <c r="AD38" s="532"/>
    </row>
    <row r="39" spans="3:30" s="151" customFormat="1" ht="21.95" customHeight="1" x14ac:dyDescent="0.2">
      <c r="C39" s="152"/>
      <c r="F39" s="693"/>
      <c r="G39" s="548"/>
      <c r="H39" s="548"/>
      <c r="I39" s="694"/>
      <c r="K39" s="554"/>
      <c r="L39" s="555"/>
      <c r="M39" s="555"/>
      <c r="N39" s="555"/>
      <c r="O39" s="555"/>
      <c r="P39" s="556"/>
      <c r="R39" s="561"/>
      <c r="S39" s="561"/>
      <c r="T39" s="561"/>
      <c r="V39" s="647"/>
      <c r="W39" s="648"/>
      <c r="X39" s="531" t="s">
        <v>800</v>
      </c>
      <c r="Y39" s="531"/>
      <c r="Z39" s="531"/>
      <c r="AA39" s="531"/>
      <c r="AB39" s="531"/>
      <c r="AC39" s="531"/>
      <c r="AD39" s="532"/>
    </row>
    <row r="40" spans="3:30" s="151" customFormat="1" ht="21.95" customHeight="1" x14ac:dyDescent="0.2">
      <c r="C40" s="152"/>
      <c r="F40" s="693"/>
      <c r="G40" s="548"/>
      <c r="H40" s="548"/>
      <c r="I40" s="694"/>
      <c r="K40" s="551" t="s">
        <v>799</v>
      </c>
      <c r="L40" s="552"/>
      <c r="M40" s="552"/>
      <c r="N40" s="552"/>
      <c r="O40" s="552"/>
      <c r="P40" s="553"/>
      <c r="R40" s="561"/>
      <c r="S40" s="561"/>
      <c r="T40" s="561"/>
      <c r="V40" s="647"/>
      <c r="W40" s="648"/>
      <c r="X40" s="531" t="s">
        <v>695</v>
      </c>
      <c r="Y40" s="531"/>
      <c r="Z40" s="531"/>
      <c r="AA40" s="531"/>
      <c r="AB40" s="531"/>
      <c r="AC40" s="531"/>
      <c r="AD40" s="532"/>
    </row>
    <row r="41" spans="3:30" s="151" customFormat="1" ht="21.95" customHeight="1" x14ac:dyDescent="0.2">
      <c r="C41" s="152"/>
      <c r="F41" s="693"/>
      <c r="G41" s="548"/>
      <c r="H41" s="548"/>
      <c r="I41" s="694"/>
      <c r="K41" s="554"/>
      <c r="L41" s="555"/>
      <c r="M41" s="555"/>
      <c r="N41" s="555"/>
      <c r="O41" s="555"/>
      <c r="P41" s="556"/>
      <c r="R41" s="561"/>
      <c r="S41" s="561"/>
      <c r="T41" s="561"/>
      <c r="V41" s="647"/>
      <c r="W41" s="648"/>
      <c r="X41" s="531" t="s">
        <v>800</v>
      </c>
      <c r="Y41" s="531"/>
      <c r="Z41" s="531"/>
      <c r="AA41" s="531"/>
      <c r="AB41" s="531"/>
      <c r="AC41" s="531"/>
      <c r="AD41" s="532"/>
    </row>
    <row r="42" spans="3:30" s="151" customFormat="1" ht="30" customHeight="1" x14ac:dyDescent="0.2">
      <c r="C42" s="152"/>
      <c r="F42" s="693"/>
      <c r="G42" s="548"/>
      <c r="H42" s="548"/>
      <c r="I42" s="694"/>
      <c r="K42" s="551" t="s">
        <v>1356</v>
      </c>
      <c r="L42" s="552"/>
      <c r="M42" s="552"/>
      <c r="N42" s="552"/>
      <c r="O42" s="552"/>
      <c r="P42" s="553"/>
      <c r="R42" s="561"/>
      <c r="S42" s="561"/>
      <c r="T42" s="561"/>
      <c r="V42" s="689"/>
      <c r="W42" s="690"/>
      <c r="X42" s="662" t="s">
        <v>1015</v>
      </c>
      <c r="Y42" s="662"/>
      <c r="Z42" s="662"/>
      <c r="AA42" s="662"/>
      <c r="AB42" s="662"/>
      <c r="AC42" s="662"/>
      <c r="AD42" s="663"/>
    </row>
    <row r="43" spans="3:30" s="151" customFormat="1" ht="33" customHeight="1" x14ac:dyDescent="0.2">
      <c r="C43" s="152"/>
      <c r="F43" s="693"/>
      <c r="G43" s="548"/>
      <c r="H43" s="548"/>
      <c r="I43" s="694"/>
      <c r="K43" s="554"/>
      <c r="L43" s="555"/>
      <c r="M43" s="555"/>
      <c r="N43" s="555"/>
      <c r="O43" s="555"/>
      <c r="P43" s="556"/>
      <c r="R43" s="561"/>
      <c r="S43" s="561"/>
      <c r="T43" s="561"/>
      <c r="V43" s="691"/>
      <c r="W43" s="692"/>
      <c r="X43" s="665"/>
      <c r="Y43" s="665"/>
      <c r="Z43" s="665"/>
      <c r="AA43" s="665"/>
      <c r="AB43" s="665"/>
      <c r="AC43" s="665"/>
      <c r="AD43" s="666"/>
    </row>
    <row r="44" spans="3:30" s="151" customFormat="1" ht="30" customHeight="1" x14ac:dyDescent="0.2">
      <c r="C44" s="152"/>
      <c r="F44" s="693"/>
      <c r="G44" s="548"/>
      <c r="H44" s="548"/>
      <c r="I44" s="694"/>
      <c r="K44" s="533" t="s">
        <v>1018</v>
      </c>
      <c r="L44" s="534"/>
      <c r="M44" s="534"/>
      <c r="N44" s="534"/>
      <c r="O44" s="534"/>
      <c r="P44" s="535"/>
      <c r="R44" s="561"/>
      <c r="S44" s="561"/>
      <c r="T44" s="561"/>
      <c r="V44" s="647"/>
      <c r="W44" s="648"/>
      <c r="X44" s="531" t="s">
        <v>1016</v>
      </c>
      <c r="Y44" s="531"/>
      <c r="Z44" s="531"/>
      <c r="AA44" s="531"/>
      <c r="AB44" s="531"/>
      <c r="AC44" s="531"/>
      <c r="AD44" s="532"/>
    </row>
    <row r="45" spans="3:30" s="151" customFormat="1" ht="21.95" customHeight="1" x14ac:dyDescent="0.2">
      <c r="C45" s="152"/>
      <c r="F45" s="693"/>
      <c r="G45" s="548"/>
      <c r="H45" s="548"/>
      <c r="I45" s="694"/>
      <c r="K45" s="551" t="s">
        <v>899</v>
      </c>
      <c r="L45" s="552"/>
      <c r="M45" s="552"/>
      <c r="N45" s="552"/>
      <c r="O45" s="552"/>
      <c r="P45" s="553"/>
      <c r="R45" s="561"/>
      <c r="S45" s="561"/>
      <c r="T45" s="561"/>
      <c r="V45" s="689"/>
      <c r="W45" s="690"/>
      <c r="X45" s="552" t="s">
        <v>614</v>
      </c>
      <c r="Y45" s="552"/>
      <c r="Z45" s="552"/>
      <c r="AA45" s="552"/>
      <c r="AB45" s="552"/>
      <c r="AC45" s="552"/>
      <c r="AD45" s="553"/>
    </row>
    <row r="46" spans="3:30" s="151" customFormat="1" ht="21.95" customHeight="1" x14ac:dyDescent="0.2">
      <c r="C46" s="152"/>
      <c r="F46" s="554"/>
      <c r="G46" s="555"/>
      <c r="H46" s="555"/>
      <c r="I46" s="556"/>
      <c r="K46" s="554"/>
      <c r="L46" s="555"/>
      <c r="M46" s="555"/>
      <c r="N46" s="555"/>
      <c r="O46" s="555"/>
      <c r="P46" s="556"/>
      <c r="R46" s="561"/>
      <c r="S46" s="561"/>
      <c r="T46" s="561"/>
      <c r="V46" s="691"/>
      <c r="W46" s="692"/>
      <c r="X46" s="555"/>
      <c r="Y46" s="555"/>
      <c r="Z46" s="555"/>
      <c r="AA46" s="555"/>
      <c r="AB46" s="555"/>
      <c r="AC46" s="555"/>
      <c r="AD46" s="556"/>
    </row>
    <row r="47" spans="3:30" s="151" customFormat="1" ht="45" customHeight="1" x14ac:dyDescent="0.2">
      <c r="C47" s="152"/>
      <c r="F47" s="561" t="s">
        <v>655</v>
      </c>
      <c r="G47" s="561"/>
      <c r="H47" s="561"/>
      <c r="I47" s="561"/>
      <c r="K47" s="533" t="s">
        <v>656</v>
      </c>
      <c r="L47" s="534"/>
      <c r="M47" s="534"/>
      <c r="N47" s="534"/>
      <c r="O47" s="534"/>
      <c r="P47" s="535"/>
      <c r="R47" s="561"/>
      <c r="S47" s="561"/>
      <c r="T47" s="561"/>
      <c r="V47" s="660"/>
      <c r="W47" s="652"/>
      <c r="X47" s="531" t="s">
        <v>618</v>
      </c>
      <c r="Y47" s="531"/>
      <c r="Z47" s="531"/>
      <c r="AA47" s="531"/>
      <c r="AB47" s="531"/>
      <c r="AC47" s="531"/>
      <c r="AD47" s="532"/>
    </row>
    <row r="48" spans="3:30" s="151" customFormat="1" ht="39" customHeight="1" x14ac:dyDescent="0.2">
      <c r="C48" s="152"/>
      <c r="F48" s="561"/>
      <c r="G48" s="561"/>
      <c r="H48" s="561"/>
      <c r="I48" s="561"/>
      <c r="K48" s="533" t="s">
        <v>657</v>
      </c>
      <c r="L48" s="534"/>
      <c r="M48" s="534"/>
      <c r="N48" s="534"/>
      <c r="O48" s="534"/>
      <c r="P48" s="535"/>
      <c r="R48" s="561"/>
      <c r="S48" s="561"/>
      <c r="T48" s="561"/>
      <c r="V48" s="660"/>
      <c r="W48" s="652"/>
      <c r="X48" s="531" t="s">
        <v>620</v>
      </c>
      <c r="Y48" s="531"/>
      <c r="Z48" s="531"/>
      <c r="AA48" s="531"/>
      <c r="AB48" s="531"/>
      <c r="AC48" s="531"/>
      <c r="AD48" s="532"/>
    </row>
    <row r="49" spans="3:32" s="151" customFormat="1" ht="39" customHeight="1" x14ac:dyDescent="0.2">
      <c r="C49" s="152"/>
      <c r="F49" s="561"/>
      <c r="G49" s="561"/>
      <c r="H49" s="561"/>
      <c r="I49" s="561"/>
      <c r="K49" s="533" t="s">
        <v>658</v>
      </c>
      <c r="L49" s="534"/>
      <c r="M49" s="534"/>
      <c r="N49" s="534"/>
      <c r="O49" s="534"/>
      <c r="P49" s="535"/>
      <c r="R49" s="561"/>
      <c r="S49" s="561"/>
      <c r="T49" s="561"/>
      <c r="V49" s="660"/>
      <c r="W49" s="652"/>
      <c r="X49" s="531" t="s">
        <v>622</v>
      </c>
      <c r="Y49" s="531"/>
      <c r="Z49" s="531"/>
      <c r="AA49" s="531"/>
      <c r="AB49" s="531"/>
      <c r="AC49" s="531"/>
      <c r="AD49" s="532"/>
    </row>
    <row r="50" spans="3:32" s="151" customFormat="1" ht="37.5" customHeight="1" x14ac:dyDescent="0.2">
      <c r="C50" s="152"/>
      <c r="F50" s="561"/>
      <c r="G50" s="561"/>
      <c r="H50" s="561"/>
      <c r="I50" s="561"/>
      <c r="K50" s="533" t="s">
        <v>659</v>
      </c>
      <c r="L50" s="534"/>
      <c r="M50" s="534"/>
      <c r="N50" s="534"/>
      <c r="O50" s="534"/>
      <c r="P50" s="535"/>
      <c r="R50" s="561"/>
      <c r="S50" s="561"/>
      <c r="T50" s="561"/>
      <c r="V50" s="660"/>
      <c r="W50" s="652"/>
      <c r="X50" s="531" t="s">
        <v>660</v>
      </c>
      <c r="Y50" s="531"/>
      <c r="Z50" s="531"/>
      <c r="AA50" s="531"/>
      <c r="AB50" s="531"/>
      <c r="AC50" s="531"/>
      <c r="AD50" s="532"/>
    </row>
    <row r="51" spans="3:32" s="151" customFormat="1" ht="40.5" customHeight="1" x14ac:dyDescent="0.2">
      <c r="C51" s="152"/>
      <c r="F51" s="561"/>
      <c r="G51" s="561"/>
      <c r="H51" s="561"/>
      <c r="I51" s="561"/>
      <c r="K51" s="533" t="s">
        <v>661</v>
      </c>
      <c r="L51" s="534"/>
      <c r="M51" s="534"/>
      <c r="N51" s="534"/>
      <c r="O51" s="534"/>
      <c r="P51" s="535"/>
      <c r="R51" s="561"/>
      <c r="S51" s="561"/>
      <c r="T51" s="561"/>
      <c r="V51" s="660"/>
      <c r="W51" s="652"/>
      <c r="X51" s="531" t="s">
        <v>662</v>
      </c>
      <c r="Y51" s="531"/>
      <c r="Z51" s="531"/>
      <c r="AA51" s="531"/>
      <c r="AB51" s="531"/>
      <c r="AC51" s="531"/>
      <c r="AD51" s="532"/>
    </row>
    <row r="52" spans="3:32" s="151" customFormat="1" ht="15.75" customHeight="1" x14ac:dyDescent="0.2">
      <c r="C52" s="152"/>
      <c r="V52" s="560" t="s">
        <v>792</v>
      </c>
      <c r="W52" s="560"/>
      <c r="X52" s="560"/>
      <c r="Y52" s="560"/>
      <c r="Z52" s="560"/>
      <c r="AA52" s="560"/>
      <c r="AB52" s="560"/>
      <c r="AC52" s="560"/>
      <c r="AD52" s="560"/>
    </row>
    <row r="53" spans="3:32" s="151" customFormat="1" ht="15.75" x14ac:dyDescent="0.2">
      <c r="C53" s="152"/>
      <c r="V53" s="560"/>
      <c r="W53" s="560"/>
      <c r="X53" s="560"/>
      <c r="Y53" s="560"/>
      <c r="Z53" s="560"/>
      <c r="AA53" s="560"/>
      <c r="AB53" s="560"/>
      <c r="AC53" s="560"/>
      <c r="AD53" s="560"/>
    </row>
    <row r="54" spans="3:32" s="151" customFormat="1" ht="15.75" x14ac:dyDescent="0.2">
      <c r="C54" s="152"/>
      <c r="V54" s="560"/>
      <c r="W54" s="560"/>
      <c r="X54" s="560"/>
      <c r="Y54" s="560"/>
      <c r="Z54" s="560"/>
      <c r="AA54" s="560"/>
      <c r="AB54" s="560"/>
      <c r="AC54" s="560"/>
      <c r="AD54" s="560"/>
    </row>
    <row r="55" spans="3:32" s="151" customFormat="1" ht="15.75" x14ac:dyDescent="0.2">
      <c r="C55" s="152"/>
      <c r="V55" s="376"/>
      <c r="W55" s="376"/>
      <c r="X55" s="376"/>
      <c r="Y55" s="376"/>
      <c r="Z55" s="376"/>
      <c r="AA55" s="376"/>
      <c r="AB55" s="376"/>
      <c r="AC55" s="376"/>
      <c r="AD55" s="376"/>
    </row>
    <row r="56" spans="3:32" s="151" customFormat="1" ht="22.5" customHeight="1" x14ac:dyDescent="0.2">
      <c r="C56" s="152"/>
      <c r="D56" s="494"/>
      <c r="E56" s="494"/>
      <c r="F56" s="151" t="s">
        <v>630</v>
      </c>
    </row>
    <row r="57" spans="3:32" s="151" customFormat="1" ht="45" customHeight="1" x14ac:dyDescent="0.2">
      <c r="C57" s="152"/>
      <c r="F57" s="561" t="s">
        <v>631</v>
      </c>
      <c r="G57" s="561"/>
      <c r="H57" s="561"/>
      <c r="I57" s="561"/>
      <c r="K57" s="533" t="s">
        <v>1354</v>
      </c>
      <c r="L57" s="534"/>
      <c r="M57" s="534"/>
      <c r="N57" s="534"/>
      <c r="O57" s="534"/>
      <c r="P57" s="535"/>
      <c r="R57" s="686" t="s">
        <v>664</v>
      </c>
      <c r="S57" s="688"/>
      <c r="T57" s="688"/>
      <c r="V57" s="660"/>
      <c r="W57" s="652"/>
      <c r="X57" s="531" t="s">
        <v>1352</v>
      </c>
      <c r="Y57" s="531"/>
      <c r="Z57" s="531"/>
      <c r="AA57" s="531"/>
      <c r="AB57" s="531"/>
      <c r="AC57" s="531"/>
      <c r="AD57" s="532"/>
    </row>
    <row r="58" spans="3:32" s="151" customFormat="1" ht="12.75" customHeight="1" x14ac:dyDescent="0.2">
      <c r="C58" s="152"/>
      <c r="V58" s="560" t="s">
        <v>594</v>
      </c>
      <c r="W58" s="560"/>
      <c r="X58" s="560"/>
      <c r="Y58" s="560"/>
      <c r="Z58" s="560"/>
      <c r="AA58" s="560"/>
      <c r="AB58" s="560"/>
      <c r="AC58" s="560"/>
      <c r="AD58" s="560"/>
    </row>
    <row r="59" spans="3:32" s="151" customFormat="1" ht="25.5" customHeight="1" x14ac:dyDescent="0.2">
      <c r="C59" s="152"/>
      <c r="V59" s="560"/>
      <c r="W59" s="560"/>
      <c r="X59" s="560"/>
      <c r="Y59" s="560"/>
      <c r="Z59" s="560"/>
      <c r="AA59" s="560"/>
      <c r="AB59" s="560"/>
      <c r="AC59" s="560"/>
      <c r="AD59" s="560"/>
    </row>
    <row r="60" spans="3:32" s="151" customFormat="1" ht="15.75" x14ac:dyDescent="0.2">
      <c r="C60" s="152"/>
      <c r="D60" s="494"/>
      <c r="E60" s="494"/>
      <c r="F60" s="151" t="s">
        <v>634</v>
      </c>
    </row>
    <row r="61" spans="3:32" s="151" customFormat="1" ht="12.75" customHeight="1" x14ac:dyDescent="0.2">
      <c r="C61" s="152"/>
      <c r="W61" s="377"/>
      <c r="AB61" s="377"/>
      <c r="AC61" s="377"/>
      <c r="AD61" s="377"/>
    </row>
    <row r="62" spans="3:32" s="151" customFormat="1" ht="36.75" customHeight="1" x14ac:dyDescent="0.2">
      <c r="D62" s="374"/>
      <c r="E62" s="374"/>
      <c r="F62" s="561" t="s">
        <v>637</v>
      </c>
      <c r="G62" s="561"/>
      <c r="H62" s="561"/>
      <c r="J62" s="533" t="s">
        <v>669</v>
      </c>
      <c r="K62" s="534"/>
      <c r="L62" s="534"/>
      <c r="M62" s="534"/>
      <c r="N62" s="534"/>
      <c r="O62" s="535"/>
      <c r="P62" s="194">
        <v>1</v>
      </c>
      <c r="Q62" s="531" t="s">
        <v>670</v>
      </c>
      <c r="R62" s="531"/>
      <c r="S62" s="532"/>
      <c r="U62" s="686" t="s">
        <v>671</v>
      </c>
      <c r="V62" s="686"/>
      <c r="W62" s="377"/>
      <c r="X62" s="207"/>
      <c r="Y62" s="531" t="s">
        <v>672</v>
      </c>
      <c r="Z62" s="531"/>
      <c r="AA62" s="532"/>
      <c r="AC62" s="377"/>
      <c r="AD62" s="377"/>
    </row>
    <row r="63" spans="3:32" s="151" customFormat="1" ht="15.75" customHeight="1" x14ac:dyDescent="0.2">
      <c r="D63" s="374"/>
      <c r="E63" s="374"/>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row>
    <row r="64" spans="3:32" s="151" customFormat="1" ht="15.75" customHeight="1" x14ac:dyDescent="0.2">
      <c r="D64" s="374"/>
      <c r="E64" s="374"/>
      <c r="F64" s="377"/>
      <c r="G64" s="377"/>
      <c r="H64" s="377"/>
      <c r="I64" s="377"/>
      <c r="J64" s="175"/>
      <c r="K64" s="377"/>
      <c r="L64" s="377"/>
      <c r="M64" s="377"/>
      <c r="N64" s="377"/>
      <c r="O64" s="377"/>
      <c r="P64" s="377"/>
      <c r="Q64" s="377"/>
      <c r="R64" s="377"/>
      <c r="S64" s="377"/>
      <c r="T64" s="377"/>
      <c r="U64" s="377"/>
      <c r="V64" s="377"/>
      <c r="W64" s="377"/>
      <c r="X64" s="607" t="s">
        <v>898</v>
      </c>
      <c r="Y64" s="607"/>
      <c r="Z64" s="607"/>
      <c r="AA64" s="607"/>
      <c r="AB64" s="607"/>
      <c r="AC64" s="607"/>
      <c r="AD64" s="607"/>
      <c r="AE64" s="196"/>
      <c r="AF64" s="196"/>
    </row>
    <row r="65" spans="4:32" s="151" customFormat="1" ht="15.75" customHeight="1" x14ac:dyDescent="0.2">
      <c r="D65" s="374"/>
      <c r="E65" s="374"/>
      <c r="F65" s="377"/>
      <c r="G65" s="377"/>
      <c r="H65" s="377"/>
      <c r="I65" s="377"/>
      <c r="J65" s="175"/>
      <c r="K65" s="377"/>
      <c r="L65" s="377"/>
      <c r="M65" s="377"/>
      <c r="N65" s="377"/>
      <c r="O65" s="377"/>
      <c r="P65" s="377"/>
      <c r="Q65" s="377"/>
      <c r="R65" s="377"/>
      <c r="S65" s="377"/>
      <c r="T65" s="377"/>
      <c r="U65" s="377"/>
      <c r="V65" s="377"/>
      <c r="W65" s="377"/>
      <c r="X65" s="607"/>
      <c r="Y65" s="607"/>
      <c r="Z65" s="607"/>
      <c r="AA65" s="607"/>
      <c r="AB65" s="607"/>
      <c r="AC65" s="607"/>
      <c r="AD65" s="607"/>
      <c r="AE65" s="196"/>
      <c r="AF65" s="196"/>
    </row>
    <row r="66" spans="4:32" s="151" customFormat="1" ht="7.5" customHeight="1" x14ac:dyDescent="0.2">
      <c r="D66" s="374"/>
      <c r="E66" s="374"/>
      <c r="F66" s="377"/>
      <c r="G66" s="377"/>
      <c r="H66" s="377"/>
      <c r="I66" s="377"/>
      <c r="J66" s="197"/>
      <c r="K66" s="377"/>
      <c r="L66" s="377"/>
      <c r="M66" s="377"/>
      <c r="N66" s="377"/>
      <c r="O66" s="377"/>
      <c r="P66" s="377"/>
      <c r="Q66" s="377"/>
      <c r="R66" s="377"/>
      <c r="S66" s="377"/>
      <c r="T66" s="377"/>
      <c r="U66" s="377"/>
      <c r="V66" s="377"/>
      <c r="W66" s="377"/>
      <c r="X66" s="607"/>
      <c r="Y66" s="607"/>
      <c r="Z66" s="607"/>
      <c r="AA66" s="607"/>
      <c r="AB66" s="607"/>
      <c r="AC66" s="607"/>
      <c r="AD66" s="607"/>
    </row>
  </sheetData>
  <mergeCells count="135">
    <mergeCell ref="AG9:AH10"/>
    <mergeCell ref="AG14:AH14"/>
    <mergeCell ref="B9:L10"/>
    <mergeCell ref="N9:S10"/>
    <mergeCell ref="U10:V10"/>
    <mergeCell ref="W10:X10"/>
    <mergeCell ref="U9:Y9"/>
    <mergeCell ref="B12:E12"/>
    <mergeCell ref="B13:E13"/>
    <mergeCell ref="U12:V12"/>
    <mergeCell ref="U13:V13"/>
    <mergeCell ref="W12:X12"/>
    <mergeCell ref="P13:S13"/>
    <mergeCell ref="AD9:AE10"/>
    <mergeCell ref="AD12:AE12"/>
    <mergeCell ref="AD13:AE13"/>
    <mergeCell ref="AD14:AE14"/>
    <mergeCell ref="AD15:AE15"/>
    <mergeCell ref="AA12:AB12"/>
    <mergeCell ref="AA13:AB13"/>
    <mergeCell ref="AA9:AB10"/>
    <mergeCell ref="C2:H2"/>
    <mergeCell ref="J2:O2"/>
    <mergeCell ref="Q2:V2"/>
    <mergeCell ref="X2:AC2"/>
    <mergeCell ref="W13:X13"/>
    <mergeCell ref="W14:X14"/>
    <mergeCell ref="W15:X15"/>
    <mergeCell ref="G12:L12"/>
    <mergeCell ref="G13:L13"/>
    <mergeCell ref="N12:O12"/>
    <mergeCell ref="N13:O13"/>
    <mergeCell ref="P12:S12"/>
    <mergeCell ref="AG15:AH15"/>
    <mergeCell ref="AG12:AH13"/>
    <mergeCell ref="AA14:AB14"/>
    <mergeCell ref="AA15:AB15"/>
    <mergeCell ref="D26:E26"/>
    <mergeCell ref="R18:U18"/>
    <mergeCell ref="R19:U19"/>
    <mergeCell ref="R20:U20"/>
    <mergeCell ref="R21:U21"/>
    <mergeCell ref="R22:U22"/>
    <mergeCell ref="N18:Q18"/>
    <mergeCell ref="U14:V14"/>
    <mergeCell ref="F29:T29"/>
    <mergeCell ref="V29:AD29"/>
    <mergeCell ref="U15:V15"/>
    <mergeCell ref="F31:I37"/>
    <mergeCell ref="K31:P32"/>
    <mergeCell ref="R31:T51"/>
    <mergeCell ref="V31:W31"/>
    <mergeCell ref="X31:AD31"/>
    <mergeCell ref="V32:W32"/>
    <mergeCell ref="X32:AD32"/>
    <mergeCell ref="K33:P34"/>
    <mergeCell ref="V33:W33"/>
    <mergeCell ref="X33:AD33"/>
    <mergeCell ref="V34:W34"/>
    <mergeCell ref="X34:AD34"/>
    <mergeCell ref="K35:P35"/>
    <mergeCell ref="V35:W35"/>
    <mergeCell ref="X35:AD35"/>
    <mergeCell ref="K36:P36"/>
    <mergeCell ref="V36:W36"/>
    <mergeCell ref="X36:AD36"/>
    <mergeCell ref="K37:P37"/>
    <mergeCell ref="V37:W37"/>
    <mergeCell ref="X37:AD37"/>
    <mergeCell ref="F38:I46"/>
    <mergeCell ref="K38:P39"/>
    <mergeCell ref="V38:W38"/>
    <mergeCell ref="D56:E56"/>
    <mergeCell ref="K49:P49"/>
    <mergeCell ref="V49:W49"/>
    <mergeCell ref="X49:AD49"/>
    <mergeCell ref="K50:P50"/>
    <mergeCell ref="V50:W50"/>
    <mergeCell ref="X50:AD50"/>
    <mergeCell ref="D60:E60"/>
    <mergeCell ref="F57:I57"/>
    <mergeCell ref="K57:P57"/>
    <mergeCell ref="R57:T57"/>
    <mergeCell ref="V57:W57"/>
    <mergeCell ref="X57:AD57"/>
    <mergeCell ref="F47:I51"/>
    <mergeCell ref="K47:P47"/>
    <mergeCell ref="V47:W47"/>
    <mergeCell ref="X47:AD47"/>
    <mergeCell ref="K48:P48"/>
    <mergeCell ref="V48:W48"/>
    <mergeCell ref="X48:AD48"/>
    <mergeCell ref="F62:H62"/>
    <mergeCell ref="J62:O62"/>
    <mergeCell ref="Q62:S62"/>
    <mergeCell ref="U62:V62"/>
    <mergeCell ref="Y62:AA62"/>
    <mergeCell ref="V58:AD59"/>
    <mergeCell ref="J18:M18"/>
    <mergeCell ref="J19:M19"/>
    <mergeCell ref="J20:M20"/>
    <mergeCell ref="J21:M21"/>
    <mergeCell ref="J22:M22"/>
    <mergeCell ref="K44:P44"/>
    <mergeCell ref="V44:W44"/>
    <mergeCell ref="X44:AD44"/>
    <mergeCell ref="K45:P46"/>
    <mergeCell ref="V45:W46"/>
    <mergeCell ref="X45:AD46"/>
    <mergeCell ref="X38:AD38"/>
    <mergeCell ref="V39:W39"/>
    <mergeCell ref="X39:AD39"/>
    <mergeCell ref="K40:P41"/>
    <mergeCell ref="V40:W40"/>
    <mergeCell ref="X40:AD40"/>
    <mergeCell ref="V41:W41"/>
    <mergeCell ref="X64:AD66"/>
    <mergeCell ref="K51:P51"/>
    <mergeCell ref="V51:W51"/>
    <mergeCell ref="X51:AD51"/>
    <mergeCell ref="V52:AD54"/>
    <mergeCell ref="V21:Y21"/>
    <mergeCell ref="V22:Y22"/>
    <mergeCell ref="J17:Y17"/>
    <mergeCell ref="V18:Y18"/>
    <mergeCell ref="V19:Y19"/>
    <mergeCell ref="V20:Y20"/>
    <mergeCell ref="N19:Q19"/>
    <mergeCell ref="N20:Q20"/>
    <mergeCell ref="N21:Q21"/>
    <mergeCell ref="N22:Q22"/>
    <mergeCell ref="X41:AD41"/>
    <mergeCell ref="K42:P43"/>
    <mergeCell ref="V42:W43"/>
    <mergeCell ref="X42:AD43"/>
  </mergeCells>
  <pageMargins left="0.511811024" right="0.511811024" top="0.78740157499999996" bottom="0.78740157499999996" header="0.31496062000000002" footer="0.31496062000000002"/>
  <pageSetup paperSize="9" orientation="portrait" r:id="rId1"/>
  <ignoredErrors>
    <ignoredError sqref="N2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Q91"/>
  <sheetViews>
    <sheetView zoomScaleNormal="100" workbookViewId="0"/>
  </sheetViews>
  <sheetFormatPr defaultColWidth="5.125" defaultRowHeight="14.25" x14ac:dyDescent="0.2"/>
  <cols>
    <col min="1" max="1" width="2.625" style="390" customWidth="1"/>
    <col min="2" max="2" width="5.125" style="390" customWidth="1"/>
    <col min="3" max="3" width="5.5" style="390" customWidth="1"/>
    <col min="4" max="4" width="5.125" style="390" customWidth="1"/>
    <col min="5" max="5" width="5.375" style="390" customWidth="1"/>
    <col min="6" max="6" width="1.625" style="390" customWidth="1"/>
    <col min="7" max="10" width="5.125" style="390" customWidth="1"/>
    <col min="11" max="11" width="5.75" style="390" customWidth="1"/>
    <col min="12" max="12" width="1.625" style="390" customWidth="1"/>
    <col min="13" max="20" width="5.125" style="390" customWidth="1"/>
    <col min="21" max="22" width="4.75" style="390" customWidth="1"/>
    <col min="23" max="24" width="6.125" style="390" customWidth="1"/>
    <col min="25" max="31" width="5.125" style="390" customWidth="1"/>
    <col min="32" max="32" width="1.625" style="390" customWidth="1"/>
    <col min="33" max="35" width="5.125" style="390"/>
    <col min="36" max="38" width="5.125" style="390" hidden="1" customWidth="1"/>
    <col min="39" max="39" width="5.875" style="390" hidden="1" customWidth="1"/>
    <col min="40" max="43" width="5.125" style="390" hidden="1" customWidth="1"/>
    <col min="44" max="16384" width="5.125" style="390"/>
  </cols>
  <sheetData>
    <row r="2" spans="2:43"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43" s="151" customFormat="1" ht="15" customHeight="1" x14ac:dyDescent="0.25">
      <c r="B4" s="402" t="s">
        <v>743</v>
      </c>
      <c r="D4" s="161"/>
      <c r="E4" s="161"/>
      <c r="AC4" s="176"/>
      <c r="AD4" s="176"/>
      <c r="AE4" s="176"/>
      <c r="AF4" s="176"/>
    </row>
    <row r="5" spans="2:43" s="151" customFormat="1" ht="15" customHeight="1" x14ac:dyDescent="0.25">
      <c r="B5" s="402"/>
      <c r="D5" s="161"/>
      <c r="E5" s="161"/>
      <c r="AC5" s="176"/>
      <c r="AD5" s="176"/>
      <c r="AE5" s="176"/>
      <c r="AF5" s="176"/>
    </row>
    <row r="6" spans="2:43" ht="15" customHeight="1" x14ac:dyDescent="0.25">
      <c r="B6" s="402" t="s">
        <v>1159</v>
      </c>
    </row>
    <row r="7" spans="2:43" s="151" customFormat="1" ht="15" customHeight="1" x14ac:dyDescent="0.25">
      <c r="B7" s="402"/>
      <c r="D7" s="161"/>
      <c r="E7" s="161"/>
      <c r="AC7" s="176"/>
      <c r="AD7" s="176"/>
      <c r="AE7" s="176"/>
      <c r="AF7" s="176"/>
    </row>
    <row r="8" spans="2:43" s="151" customFormat="1" ht="7.5" customHeight="1" x14ac:dyDescent="0.25">
      <c r="B8" s="402"/>
      <c r="D8" s="161"/>
      <c r="E8" s="161"/>
      <c r="V8" s="176"/>
      <c r="W8" s="176"/>
      <c r="X8" s="176"/>
      <c r="Y8" s="176"/>
      <c r="Z8" s="176"/>
      <c r="AA8" s="176"/>
      <c r="AB8" s="176"/>
      <c r="AC8" s="176"/>
      <c r="AD8" s="176"/>
      <c r="AE8" s="176"/>
      <c r="AF8" s="176"/>
    </row>
    <row r="9" spans="2:43" s="175" customFormat="1" ht="15" customHeight="1" x14ac:dyDescent="0.2">
      <c r="B9" s="803" t="s">
        <v>1266</v>
      </c>
      <c r="C9" s="803"/>
      <c r="D9" s="803"/>
      <c r="E9" s="803"/>
      <c r="F9" s="803"/>
      <c r="G9" s="803"/>
      <c r="H9" s="803"/>
      <c r="I9" s="803"/>
      <c r="J9" s="803"/>
      <c r="K9" s="803"/>
      <c r="L9" s="177"/>
      <c r="M9" s="810" t="s">
        <v>754</v>
      </c>
      <c r="N9" s="810"/>
      <c r="O9" s="810"/>
      <c r="P9" s="810"/>
      <c r="Q9" s="810"/>
      <c r="R9" s="810"/>
      <c r="S9" s="810" t="s">
        <v>1229</v>
      </c>
      <c r="T9" s="810"/>
      <c r="U9" s="810"/>
      <c r="V9" s="218"/>
      <c r="W9" s="776" t="s">
        <v>1139</v>
      </c>
      <c r="X9" s="776"/>
      <c r="Y9" s="776"/>
      <c r="Z9" s="776"/>
      <c r="AA9" s="776"/>
      <c r="AB9" s="776"/>
      <c r="AC9" s="776"/>
      <c r="AD9" s="776"/>
      <c r="AE9" s="776"/>
      <c r="AF9" s="776"/>
      <c r="AG9" s="776"/>
      <c r="AH9" s="776"/>
    </row>
    <row r="10" spans="2:43" s="175" customFormat="1" ht="15.75" customHeight="1" x14ac:dyDescent="0.2">
      <c r="B10" s="804" t="s">
        <v>1230</v>
      </c>
      <c r="C10" s="805"/>
      <c r="D10" s="805"/>
      <c r="E10" s="806"/>
      <c r="F10" s="409"/>
      <c r="L10" s="177"/>
      <c r="M10" s="810"/>
      <c r="N10" s="810"/>
      <c r="O10" s="810"/>
      <c r="P10" s="810"/>
      <c r="Q10" s="810"/>
      <c r="R10" s="810"/>
      <c r="S10" s="810"/>
      <c r="T10" s="810"/>
      <c r="U10" s="810"/>
      <c r="V10" s="218"/>
      <c r="W10" s="776"/>
      <c r="X10" s="776"/>
      <c r="Y10" s="776"/>
      <c r="Z10" s="776"/>
      <c r="AA10" s="776"/>
      <c r="AB10" s="776"/>
      <c r="AC10" s="776"/>
      <c r="AD10" s="776"/>
      <c r="AE10" s="776"/>
      <c r="AF10" s="776"/>
      <c r="AG10" s="776"/>
      <c r="AH10" s="776"/>
    </row>
    <row r="11" spans="2:43" s="175" customFormat="1" ht="5.0999999999999996" customHeight="1" x14ac:dyDescent="0.2">
      <c r="H11" s="177"/>
      <c r="I11" s="177"/>
      <c r="J11" s="177"/>
      <c r="K11" s="177"/>
      <c r="L11" s="177"/>
      <c r="M11" s="218"/>
      <c r="N11" s="218"/>
      <c r="O11" s="218"/>
      <c r="P11" s="218"/>
      <c r="Q11" s="218"/>
      <c r="R11" s="218"/>
      <c r="T11" s="218"/>
      <c r="U11" s="218"/>
      <c r="V11" s="218"/>
      <c r="W11" s="178"/>
      <c r="X11" s="178"/>
      <c r="Y11" s="178"/>
      <c r="Z11" s="177"/>
      <c r="AA11" s="177"/>
      <c r="AB11" s="177"/>
      <c r="AC11" s="409"/>
      <c r="AD11" s="409"/>
      <c r="AE11" s="409"/>
      <c r="AF11" s="409"/>
      <c r="AG11" s="409"/>
      <c r="AH11" s="409"/>
    </row>
    <row r="12" spans="2:43" s="175" customFormat="1" ht="30" customHeight="1" x14ac:dyDescent="0.2">
      <c r="B12" s="533" t="s">
        <v>745</v>
      </c>
      <c r="C12" s="535"/>
      <c r="D12" s="533" t="s">
        <v>746</v>
      </c>
      <c r="E12" s="535"/>
      <c r="F12" s="174"/>
      <c r="G12" s="807" t="s">
        <v>1229</v>
      </c>
      <c r="H12" s="808"/>
      <c r="I12" s="808"/>
      <c r="J12" s="808"/>
      <c r="K12" s="809"/>
      <c r="L12" s="177"/>
      <c r="M12" s="768" t="s">
        <v>1360</v>
      </c>
      <c r="N12" s="768"/>
      <c r="O12" s="768"/>
      <c r="P12" s="768" t="s">
        <v>1068</v>
      </c>
      <c r="Q12" s="768"/>
      <c r="R12" s="768"/>
      <c r="S12" s="796"/>
      <c r="T12" s="796"/>
      <c r="U12" s="796"/>
      <c r="W12" s="742" t="s">
        <v>745</v>
      </c>
      <c r="X12" s="743"/>
      <c r="Y12" s="742" t="s">
        <v>703</v>
      </c>
      <c r="Z12" s="743"/>
      <c r="AA12" s="742" t="s">
        <v>704</v>
      </c>
      <c r="AB12" s="743"/>
      <c r="AC12" s="742" t="s">
        <v>705</v>
      </c>
      <c r="AD12" s="775"/>
      <c r="AE12" s="743"/>
      <c r="AF12" s="742" t="s">
        <v>706</v>
      </c>
      <c r="AG12" s="775"/>
      <c r="AH12" s="743"/>
      <c r="AJ12" s="769" t="s">
        <v>1141</v>
      </c>
      <c r="AK12" s="769"/>
      <c r="AL12" s="413" t="s">
        <v>1142</v>
      </c>
      <c r="AM12" s="413" t="s">
        <v>1145</v>
      </c>
      <c r="AN12" s="413" t="s">
        <v>1140</v>
      </c>
      <c r="AO12" s="413" t="s">
        <v>1144</v>
      </c>
      <c r="AP12" s="413" t="s">
        <v>1029</v>
      </c>
      <c r="AQ12" s="413" t="s">
        <v>1143</v>
      </c>
    </row>
    <row r="13" spans="2:43" s="175" customFormat="1" ht="42.75" customHeight="1" x14ac:dyDescent="0.2">
      <c r="B13" s="533" t="s">
        <v>31</v>
      </c>
      <c r="C13" s="535"/>
      <c r="D13" s="791">
        <v>8.0000000000000002E-3</v>
      </c>
      <c r="E13" s="792"/>
      <c r="F13" s="174"/>
      <c r="G13" s="649"/>
      <c r="H13" s="650"/>
      <c r="I13" s="785" t="s">
        <v>747</v>
      </c>
      <c r="J13" s="785"/>
      <c r="K13" s="786"/>
      <c r="L13" s="177"/>
      <c r="M13" s="768" t="s">
        <v>1361</v>
      </c>
      <c r="N13" s="768"/>
      <c r="O13" s="768"/>
      <c r="P13" s="768" t="s">
        <v>1069</v>
      </c>
      <c r="Q13" s="768"/>
      <c r="R13" s="768"/>
      <c r="S13" s="796"/>
      <c r="T13" s="796"/>
      <c r="U13" s="796"/>
      <c r="V13" s="177"/>
      <c r="W13" s="742" t="s">
        <v>1383</v>
      </c>
      <c r="X13" s="743"/>
      <c r="Y13" s="823">
        <f>SUM(AQ13:AQ17)</f>
        <v>0</v>
      </c>
      <c r="Z13" s="824"/>
      <c r="AA13" s="771">
        <f>SUM(AP13:AP17)</f>
        <v>0</v>
      </c>
      <c r="AB13" s="773"/>
      <c r="AC13" s="771">
        <f>SUM(AO13:AO17)</f>
        <v>0</v>
      </c>
      <c r="AD13" s="772"/>
      <c r="AE13" s="773"/>
      <c r="AF13" s="771">
        <f>SUM(AN13:AN17)</f>
        <v>0</v>
      </c>
      <c r="AG13" s="772"/>
      <c r="AH13" s="773"/>
      <c r="AJ13" s="795" t="s">
        <v>31</v>
      </c>
      <c r="AK13" s="795"/>
      <c r="AL13" s="417">
        <f>SUM(Cadastro!BS18)</f>
        <v>0</v>
      </c>
      <c r="AM13" s="418">
        <f t="shared" ref="AM13:AM19" si="0">AL13*G13</f>
        <v>0</v>
      </c>
      <c r="AN13" s="419">
        <f t="shared" ref="AN13:AN20" si="1">AM13*$S$12</f>
        <v>0</v>
      </c>
      <c r="AO13" s="419">
        <f t="shared" ref="AO13:AO20" si="2">AM13*$S$13</f>
        <v>0</v>
      </c>
      <c r="AP13" s="419">
        <f t="shared" ref="AP13:AP20" si="3">AM13*$S$14</f>
        <v>0</v>
      </c>
      <c r="AQ13" s="419">
        <f t="shared" ref="AQ13:AQ20" si="4">AM13*$S$15</f>
        <v>0</v>
      </c>
    </row>
    <row r="14" spans="2:43" s="175" customFormat="1" ht="30" customHeight="1" x14ac:dyDescent="0.2">
      <c r="B14" s="533" t="s">
        <v>1073</v>
      </c>
      <c r="C14" s="535"/>
      <c r="D14" s="791">
        <v>1.9E-2</v>
      </c>
      <c r="E14" s="792"/>
      <c r="F14" s="174"/>
      <c r="G14" s="783"/>
      <c r="H14" s="784"/>
      <c r="I14" s="787" t="s">
        <v>748</v>
      </c>
      <c r="J14" s="787"/>
      <c r="K14" s="788"/>
      <c r="L14" s="177"/>
      <c r="M14" s="768" t="s">
        <v>1347</v>
      </c>
      <c r="N14" s="768"/>
      <c r="O14" s="768"/>
      <c r="P14" s="768" t="s">
        <v>1070</v>
      </c>
      <c r="Q14" s="768"/>
      <c r="R14" s="768"/>
      <c r="S14" s="796"/>
      <c r="T14" s="796"/>
      <c r="U14" s="796"/>
      <c r="V14" s="177"/>
      <c r="W14" s="742" t="s">
        <v>888</v>
      </c>
      <c r="X14" s="743"/>
      <c r="Y14" s="771">
        <f>SUM(AQ18:AQ19)</f>
        <v>0</v>
      </c>
      <c r="Z14" s="773"/>
      <c r="AA14" s="771">
        <f>SUM(AP18:AP19)</f>
        <v>0</v>
      </c>
      <c r="AB14" s="773"/>
      <c r="AC14" s="771">
        <f>SUM(AO18:AO19)</f>
        <v>0</v>
      </c>
      <c r="AD14" s="772"/>
      <c r="AE14" s="773"/>
      <c r="AF14" s="771">
        <f>SUM(AN18:AN19)</f>
        <v>0</v>
      </c>
      <c r="AG14" s="772"/>
      <c r="AH14" s="773"/>
      <c r="AJ14" s="795" t="s">
        <v>1073</v>
      </c>
      <c r="AK14" s="795"/>
      <c r="AL14" s="417">
        <f>Cadastro!BS19+Cadastro!BS20</f>
        <v>0</v>
      </c>
      <c r="AM14" s="418">
        <f t="shared" si="0"/>
        <v>0</v>
      </c>
      <c r="AN14" s="419">
        <f t="shared" si="1"/>
        <v>0</v>
      </c>
      <c r="AO14" s="419">
        <f t="shared" si="2"/>
        <v>0</v>
      </c>
      <c r="AP14" s="419">
        <f t="shared" si="3"/>
        <v>0</v>
      </c>
      <c r="AQ14" s="419">
        <f t="shared" si="4"/>
        <v>0</v>
      </c>
    </row>
    <row r="15" spans="2:43" s="175" customFormat="1" ht="30" customHeight="1" x14ac:dyDescent="0.2">
      <c r="B15" s="533" t="s">
        <v>1074</v>
      </c>
      <c r="C15" s="535"/>
      <c r="D15" s="791">
        <v>3.5999999999999997E-2</v>
      </c>
      <c r="E15" s="792"/>
      <c r="F15" s="174"/>
      <c r="G15" s="783"/>
      <c r="H15" s="784"/>
      <c r="I15" s="787" t="s">
        <v>749</v>
      </c>
      <c r="J15" s="787"/>
      <c r="K15" s="788"/>
      <c r="L15" s="177"/>
      <c r="M15" s="768" t="s">
        <v>1362</v>
      </c>
      <c r="N15" s="768"/>
      <c r="O15" s="768"/>
      <c r="P15" s="768" t="s">
        <v>1071</v>
      </c>
      <c r="Q15" s="768"/>
      <c r="R15" s="768"/>
      <c r="S15" s="796"/>
      <c r="T15" s="796"/>
      <c r="U15" s="796"/>
      <c r="V15" s="177"/>
      <c r="W15" s="774"/>
      <c r="X15" s="774"/>
      <c r="Y15" s="770"/>
      <c r="Z15" s="770"/>
      <c r="AA15" s="770"/>
      <c r="AB15" s="770"/>
      <c r="AC15" s="770"/>
      <c r="AD15" s="770"/>
      <c r="AE15" s="770"/>
      <c r="AF15" s="770"/>
      <c r="AG15" s="770"/>
      <c r="AH15" s="770"/>
      <c r="AJ15" s="795" t="s">
        <v>1074</v>
      </c>
      <c r="AK15" s="795"/>
      <c r="AL15" s="417">
        <f>Cadastro!BS21+Cadastro!BS22</f>
        <v>0</v>
      </c>
      <c r="AM15" s="418">
        <f t="shared" si="0"/>
        <v>0</v>
      </c>
      <c r="AN15" s="419">
        <f t="shared" si="1"/>
        <v>0</v>
      </c>
      <c r="AO15" s="419">
        <f t="shared" si="2"/>
        <v>0</v>
      </c>
      <c r="AP15" s="419">
        <f t="shared" si="3"/>
        <v>0</v>
      </c>
      <c r="AQ15" s="419">
        <f t="shared" si="4"/>
        <v>0</v>
      </c>
    </row>
    <row r="16" spans="2:43" s="175" customFormat="1" ht="30" customHeight="1" x14ac:dyDescent="0.2">
      <c r="B16" s="533" t="s">
        <v>1077</v>
      </c>
      <c r="C16" s="535"/>
      <c r="D16" s="791">
        <v>9.1999999999999998E-2</v>
      </c>
      <c r="E16" s="792"/>
      <c r="F16" s="174"/>
      <c r="G16" s="783"/>
      <c r="H16" s="784"/>
      <c r="I16" s="787" t="s">
        <v>750</v>
      </c>
      <c r="J16" s="787"/>
      <c r="K16" s="788"/>
      <c r="L16" s="177"/>
      <c r="S16" s="177"/>
      <c r="V16" s="177"/>
      <c r="AJ16" s="795" t="s">
        <v>1077</v>
      </c>
      <c r="AK16" s="795"/>
      <c r="AL16" s="417">
        <f>Cadastro!BS23+Cadastro!BS24</f>
        <v>0</v>
      </c>
      <c r="AM16" s="418">
        <f t="shared" si="0"/>
        <v>0</v>
      </c>
      <c r="AN16" s="419">
        <f t="shared" si="1"/>
        <v>0</v>
      </c>
      <c r="AO16" s="419">
        <f t="shared" si="2"/>
        <v>0</v>
      </c>
      <c r="AP16" s="419">
        <f t="shared" si="3"/>
        <v>0</v>
      </c>
      <c r="AQ16" s="419">
        <f t="shared" si="4"/>
        <v>0</v>
      </c>
    </row>
    <row r="17" spans="2:43" s="175" customFormat="1" ht="30" customHeight="1" x14ac:dyDescent="0.2">
      <c r="B17" s="533" t="s">
        <v>38</v>
      </c>
      <c r="C17" s="535"/>
      <c r="D17" s="791">
        <v>0.16800000000000001</v>
      </c>
      <c r="E17" s="792"/>
      <c r="F17" s="407"/>
      <c r="G17" s="783"/>
      <c r="H17" s="784"/>
      <c r="I17" s="787" t="s">
        <v>751</v>
      </c>
      <c r="J17" s="787"/>
      <c r="K17" s="788"/>
      <c r="L17" s="177"/>
      <c r="M17" s="811" t="s">
        <v>1053</v>
      </c>
      <c r="N17" s="812"/>
      <c r="O17" s="813"/>
      <c r="P17" s="817" t="s">
        <v>1078</v>
      </c>
      <c r="Q17" s="818"/>
      <c r="R17" s="819"/>
      <c r="S17" s="797"/>
      <c r="T17" s="798"/>
      <c r="U17" s="799"/>
      <c r="V17" s="410"/>
      <c r="AJ17" s="795" t="s">
        <v>38</v>
      </c>
      <c r="AK17" s="795"/>
      <c r="AL17" s="417">
        <f>Cadastro!BS25</f>
        <v>0</v>
      </c>
      <c r="AM17" s="418">
        <f t="shared" si="0"/>
        <v>0</v>
      </c>
      <c r="AN17" s="419">
        <f t="shared" si="1"/>
        <v>0</v>
      </c>
      <c r="AO17" s="419">
        <f t="shared" si="2"/>
        <v>0</v>
      </c>
      <c r="AP17" s="419">
        <f t="shared" si="3"/>
        <v>0</v>
      </c>
      <c r="AQ17" s="419">
        <f t="shared" si="4"/>
        <v>0</v>
      </c>
    </row>
    <row r="18" spans="2:43" s="175" customFormat="1" ht="30" customHeight="1" x14ac:dyDescent="0.2">
      <c r="B18" s="533" t="s">
        <v>1076</v>
      </c>
      <c r="C18" s="535"/>
      <c r="D18" s="791">
        <v>0.16800000000000001</v>
      </c>
      <c r="E18" s="792"/>
      <c r="F18" s="381"/>
      <c r="G18" s="783"/>
      <c r="H18" s="784"/>
      <c r="I18" s="787" t="s">
        <v>752</v>
      </c>
      <c r="J18" s="787"/>
      <c r="K18" s="788"/>
      <c r="L18" s="177"/>
      <c r="M18" s="814"/>
      <c r="N18" s="815"/>
      <c r="O18" s="816"/>
      <c r="P18" s="820"/>
      <c r="Q18" s="821"/>
      <c r="R18" s="822"/>
      <c r="S18" s="800"/>
      <c r="T18" s="801"/>
      <c r="U18" s="802"/>
      <c r="V18" s="177"/>
      <c r="AJ18" s="768" t="s">
        <v>1076</v>
      </c>
      <c r="AK18" s="768"/>
      <c r="AL18" s="412">
        <f>Cadastro!BS28</f>
        <v>0</v>
      </c>
      <c r="AM18" s="415">
        <f t="shared" si="0"/>
        <v>0</v>
      </c>
      <c r="AN18" s="416">
        <f t="shared" si="1"/>
        <v>0</v>
      </c>
      <c r="AO18" s="416">
        <f t="shared" si="2"/>
        <v>0</v>
      </c>
      <c r="AP18" s="416">
        <f t="shared" si="3"/>
        <v>0</v>
      </c>
      <c r="AQ18" s="416">
        <f t="shared" si="4"/>
        <v>0</v>
      </c>
    </row>
    <row r="19" spans="2:43" s="175" customFormat="1" ht="34.5" customHeight="1" x14ac:dyDescent="0.2">
      <c r="B19" s="533" t="s">
        <v>1075</v>
      </c>
      <c r="C19" s="535"/>
      <c r="D19" s="791">
        <v>0.23100000000000001</v>
      </c>
      <c r="E19" s="792"/>
      <c r="F19" s="381"/>
      <c r="G19" s="793"/>
      <c r="H19" s="794"/>
      <c r="I19" s="789" t="s">
        <v>753</v>
      </c>
      <c r="J19" s="789"/>
      <c r="K19" s="790"/>
      <c r="L19" s="177"/>
      <c r="M19" s="566" t="s">
        <v>889</v>
      </c>
      <c r="N19" s="566"/>
      <c r="O19" s="566"/>
      <c r="P19" s="566"/>
      <c r="Q19" s="566"/>
      <c r="R19" s="566"/>
      <c r="S19" s="566"/>
      <c r="T19" s="566"/>
      <c r="U19" s="566"/>
      <c r="V19" s="409"/>
      <c r="AJ19" s="768" t="s">
        <v>1075</v>
      </c>
      <c r="AK19" s="768"/>
      <c r="AL19" s="412">
        <f>SUM(Cadastro!BS29:CA32)</f>
        <v>0</v>
      </c>
      <c r="AM19" s="415">
        <f t="shared" si="0"/>
        <v>0</v>
      </c>
      <c r="AN19" s="416">
        <f t="shared" si="1"/>
        <v>0</v>
      </c>
      <c r="AO19" s="416">
        <f t="shared" si="2"/>
        <v>0</v>
      </c>
      <c r="AP19" s="416">
        <f t="shared" si="3"/>
        <v>0</v>
      </c>
      <c r="AQ19" s="416">
        <f t="shared" si="4"/>
        <v>0</v>
      </c>
    </row>
    <row r="20" spans="2:43" s="175" customFormat="1" ht="15.75" customHeight="1" x14ac:dyDescent="0.2">
      <c r="D20" s="408"/>
      <c r="E20" s="408"/>
      <c r="F20" s="381"/>
      <c r="G20" s="381"/>
      <c r="H20" s="381"/>
      <c r="I20" s="381"/>
      <c r="J20" s="381"/>
      <c r="K20" s="381"/>
      <c r="L20" s="381"/>
      <c r="N20" s="381"/>
      <c r="O20" s="381"/>
      <c r="P20" s="381"/>
      <c r="Q20" s="381"/>
      <c r="R20" s="381"/>
      <c r="S20" s="381"/>
      <c r="T20" s="381"/>
      <c r="U20" s="381"/>
      <c r="V20" s="381"/>
      <c r="W20" s="381"/>
      <c r="X20" s="381"/>
      <c r="Y20" s="381"/>
      <c r="Z20" s="381"/>
      <c r="AA20" s="381"/>
      <c r="AB20" s="381"/>
      <c r="AC20" s="381"/>
      <c r="AD20" s="381"/>
      <c r="AF20" s="178"/>
      <c r="AG20" s="178"/>
      <c r="AL20" s="411">
        <f>SUM(AL13:AL19)</f>
        <v>0</v>
      </c>
      <c r="AM20" s="411">
        <f>SUM(AM13:AM19)</f>
        <v>0</v>
      </c>
      <c r="AN20" s="414">
        <f t="shared" si="1"/>
        <v>0</v>
      </c>
      <c r="AO20" s="414">
        <f t="shared" si="2"/>
        <v>0</v>
      </c>
      <c r="AP20" s="414">
        <f t="shared" si="3"/>
        <v>0</v>
      </c>
      <c r="AQ20" s="414">
        <f t="shared" si="4"/>
        <v>0</v>
      </c>
    </row>
    <row r="21" spans="2:43" ht="33.950000000000003" customHeight="1" x14ac:dyDescent="0.2">
      <c r="B21" s="741" t="s">
        <v>907</v>
      </c>
      <c r="C21" s="741"/>
      <c r="D21" s="741"/>
      <c r="E21" s="741"/>
      <c r="F21" s="741"/>
      <c r="G21" s="741"/>
      <c r="H21" s="741"/>
      <c r="I21" s="741"/>
      <c r="J21" s="741"/>
      <c r="K21" s="741"/>
      <c r="L21" s="741"/>
      <c r="M21" s="150"/>
      <c r="N21" s="777" t="s">
        <v>1135</v>
      </c>
      <c r="O21" s="778"/>
      <c r="Q21" s="762" t="s">
        <v>1275</v>
      </c>
      <c r="R21" s="763"/>
      <c r="S21" s="763"/>
      <c r="T21" s="763"/>
      <c r="U21" s="763"/>
      <c r="V21" s="763"/>
      <c r="W21" s="763"/>
      <c r="X21" s="763"/>
      <c r="Y21" s="763"/>
      <c r="Z21" s="764"/>
      <c r="AM21" s="455" t="e">
        <f>AM20/AL20</f>
        <v>#DIV/0!</v>
      </c>
    </row>
    <row r="22" spans="2:43" ht="33.950000000000003" customHeight="1" x14ac:dyDescent="0.2">
      <c r="B22" s="608" t="s">
        <v>802</v>
      </c>
      <c r="C22" s="608"/>
      <c r="D22" s="608"/>
      <c r="E22" s="608"/>
      <c r="F22" s="608"/>
      <c r="G22" s="745" t="s">
        <v>1146</v>
      </c>
      <c r="H22" s="746"/>
      <c r="I22" s="747"/>
      <c r="J22" s="715" t="s">
        <v>1272</v>
      </c>
      <c r="K22" s="758"/>
      <c r="L22" s="716"/>
      <c r="M22" s="218"/>
      <c r="N22" s="779"/>
      <c r="O22" s="780"/>
      <c r="Q22" s="760" t="s">
        <v>4</v>
      </c>
      <c r="R22" s="760"/>
      <c r="S22" s="760" t="s">
        <v>1363</v>
      </c>
      <c r="T22" s="760"/>
      <c r="U22" s="761" t="s">
        <v>1364</v>
      </c>
      <c r="V22" s="761"/>
      <c r="W22" s="765" t="s">
        <v>1365</v>
      </c>
      <c r="X22" s="765"/>
      <c r="Y22" s="761" t="s">
        <v>1366</v>
      </c>
      <c r="Z22" s="761"/>
    </row>
    <row r="23" spans="2:43" ht="33.950000000000003" customHeight="1" x14ac:dyDescent="0.2">
      <c r="B23" s="742" t="s">
        <v>1386</v>
      </c>
      <c r="C23" s="743"/>
      <c r="D23" s="744">
        <f>SUM(Y13:AH13)</f>
        <v>0</v>
      </c>
      <c r="E23" s="744"/>
      <c r="F23" s="744"/>
      <c r="G23" s="755"/>
      <c r="H23" s="756"/>
      <c r="I23" s="757"/>
      <c r="J23" s="759" t="e">
        <f>G23/D23</f>
        <v>#DIV/0!</v>
      </c>
      <c r="K23" s="759"/>
      <c r="L23" s="759"/>
      <c r="M23" s="239"/>
      <c r="N23" s="781"/>
      <c r="O23" s="782"/>
      <c r="Q23" s="751">
        <f>D23*N23</f>
        <v>0</v>
      </c>
      <c r="R23" s="751"/>
      <c r="S23" s="751">
        <f>Q23*S15</f>
        <v>0</v>
      </c>
      <c r="T23" s="751"/>
      <c r="U23" s="751">
        <f>Q23*S14</f>
        <v>0</v>
      </c>
      <c r="V23" s="751"/>
      <c r="W23" s="751">
        <f>Q23*S13</f>
        <v>0</v>
      </c>
      <c r="X23" s="751"/>
      <c r="Y23" s="751">
        <f>Q23*S12</f>
        <v>0</v>
      </c>
      <c r="Z23" s="751"/>
    </row>
    <row r="24" spans="2:43" ht="33.950000000000003" customHeight="1" x14ac:dyDescent="0.2">
      <c r="B24" s="742" t="s">
        <v>804</v>
      </c>
      <c r="C24" s="743"/>
      <c r="D24" s="744">
        <f>SUM(Y14:AH14)</f>
        <v>0</v>
      </c>
      <c r="E24" s="744"/>
      <c r="F24" s="744"/>
      <c r="G24" s="755"/>
      <c r="H24" s="756"/>
      <c r="I24" s="757"/>
      <c r="J24" s="759" t="e">
        <f>G24/D24</f>
        <v>#DIV/0!</v>
      </c>
      <c r="K24" s="759"/>
      <c r="L24" s="759"/>
      <c r="M24" s="239"/>
      <c r="N24" s="781"/>
      <c r="O24" s="782"/>
      <c r="Q24" s="751">
        <f>D24*N24</f>
        <v>0</v>
      </c>
      <c r="R24" s="751"/>
      <c r="S24" s="751">
        <f>Q24*S15</f>
        <v>0</v>
      </c>
      <c r="T24" s="751"/>
      <c r="U24" s="751">
        <f>Q24*S14</f>
        <v>0</v>
      </c>
      <c r="V24" s="751"/>
      <c r="W24" s="751">
        <f>Q24*S13</f>
        <v>0</v>
      </c>
      <c r="X24" s="751"/>
      <c r="Y24" s="751">
        <f>Q24*S12</f>
        <v>0</v>
      </c>
      <c r="Z24" s="751"/>
    </row>
    <row r="27" spans="2:43" ht="15" customHeight="1" x14ac:dyDescent="0.25">
      <c r="B27" s="402" t="s">
        <v>1195</v>
      </c>
    </row>
    <row r="29" spans="2:43" s="151" customFormat="1" ht="15.75" x14ac:dyDescent="0.2">
      <c r="C29" s="152"/>
      <c r="D29" s="494"/>
      <c r="E29" s="494"/>
      <c r="F29" s="151" t="s">
        <v>607</v>
      </c>
    </row>
    <row r="30" spans="2:43" s="151" customFormat="1" ht="5.0999999999999996" customHeight="1" x14ac:dyDescent="0.2">
      <c r="C30" s="152"/>
    </row>
    <row r="31" spans="2:43" s="151" customFormat="1" ht="15.75" customHeight="1" x14ac:dyDescent="0.2">
      <c r="D31" s="161"/>
      <c r="E31" s="161"/>
      <c r="F31" s="637" t="s">
        <v>586</v>
      </c>
      <c r="G31" s="638"/>
      <c r="H31" s="638"/>
      <c r="I31" s="638"/>
      <c r="J31" s="638"/>
      <c r="K31" s="638"/>
      <c r="L31" s="638"/>
      <c r="M31" s="638"/>
      <c r="N31" s="638"/>
      <c r="O31" s="638"/>
      <c r="P31" s="638"/>
      <c r="Q31" s="638"/>
      <c r="R31" s="638"/>
      <c r="S31" s="638"/>
      <c r="T31" s="639"/>
      <c r="U31" s="173"/>
      <c r="V31" s="640" t="s">
        <v>1367</v>
      </c>
      <c r="W31" s="640"/>
      <c r="X31" s="640"/>
      <c r="Y31" s="640"/>
      <c r="Z31" s="640"/>
      <c r="AA31" s="640"/>
      <c r="AB31" s="640"/>
      <c r="AC31" s="640"/>
      <c r="AD31" s="640"/>
    </row>
    <row r="32" spans="2:43" s="151" customFormat="1" ht="5.0999999999999996" customHeight="1" x14ac:dyDescent="0.2">
      <c r="C32" s="152"/>
    </row>
    <row r="33" spans="3:30" s="151" customFormat="1" ht="21.95" customHeight="1" x14ac:dyDescent="0.2">
      <c r="D33" s="161"/>
      <c r="E33" s="161"/>
      <c r="F33" s="551" t="s">
        <v>803</v>
      </c>
      <c r="G33" s="552"/>
      <c r="H33" s="552"/>
      <c r="I33" s="553"/>
      <c r="J33" s="174"/>
      <c r="K33" s="551" t="s">
        <v>609</v>
      </c>
      <c r="L33" s="552"/>
      <c r="M33" s="552"/>
      <c r="N33" s="552"/>
      <c r="O33" s="552"/>
      <c r="P33" s="553"/>
      <c r="Q33" s="174"/>
      <c r="R33" s="766" t="s">
        <v>889</v>
      </c>
      <c r="S33" s="766"/>
      <c r="T33" s="766"/>
      <c r="U33" s="175"/>
      <c r="V33" s="647"/>
      <c r="W33" s="648"/>
      <c r="X33" s="531" t="s">
        <v>610</v>
      </c>
      <c r="Y33" s="531"/>
      <c r="Z33" s="531"/>
      <c r="AA33" s="531"/>
      <c r="AB33" s="531"/>
      <c r="AC33" s="531"/>
      <c r="AD33" s="532"/>
    </row>
    <row r="34" spans="3:30" s="151" customFormat="1" ht="21.95" customHeight="1" x14ac:dyDescent="0.2">
      <c r="D34" s="161"/>
      <c r="E34" s="161"/>
      <c r="F34" s="693"/>
      <c r="G34" s="548"/>
      <c r="H34" s="548"/>
      <c r="I34" s="694"/>
      <c r="J34" s="174"/>
      <c r="K34" s="554"/>
      <c r="L34" s="555"/>
      <c r="M34" s="555"/>
      <c r="N34" s="555"/>
      <c r="O34" s="555"/>
      <c r="P34" s="556"/>
      <c r="Q34" s="174"/>
      <c r="R34" s="766"/>
      <c r="S34" s="766"/>
      <c r="T34" s="766"/>
      <c r="U34" s="175"/>
      <c r="V34" s="647"/>
      <c r="W34" s="648"/>
      <c r="X34" s="531" t="s">
        <v>611</v>
      </c>
      <c r="Y34" s="531"/>
      <c r="Z34" s="531"/>
      <c r="AA34" s="531"/>
      <c r="AB34" s="531"/>
      <c r="AC34" s="531"/>
      <c r="AD34" s="532"/>
    </row>
    <row r="35" spans="3:30" s="151" customFormat="1" ht="25.5" customHeight="1" x14ac:dyDescent="0.2">
      <c r="D35" s="161"/>
      <c r="E35" s="161"/>
      <c r="F35" s="693"/>
      <c r="G35" s="548"/>
      <c r="H35" s="548"/>
      <c r="I35" s="694"/>
      <c r="J35" s="174"/>
      <c r="K35" s="551" t="s">
        <v>1357</v>
      </c>
      <c r="L35" s="552"/>
      <c r="M35" s="552"/>
      <c r="N35" s="552"/>
      <c r="O35" s="552"/>
      <c r="P35" s="553"/>
      <c r="Q35" s="174"/>
      <c r="R35" s="766"/>
      <c r="S35" s="766"/>
      <c r="T35" s="766"/>
      <c r="U35" s="175"/>
      <c r="V35" s="647"/>
      <c r="W35" s="648"/>
      <c r="X35" s="531" t="s">
        <v>900</v>
      </c>
      <c r="Y35" s="531"/>
      <c r="Z35" s="531"/>
      <c r="AA35" s="531"/>
      <c r="AB35" s="531"/>
      <c r="AC35" s="531"/>
      <c r="AD35" s="532"/>
    </row>
    <row r="36" spans="3:30" s="151" customFormat="1" ht="25.5" customHeight="1" x14ac:dyDescent="0.2">
      <c r="D36" s="161"/>
      <c r="E36" s="161"/>
      <c r="F36" s="693"/>
      <c r="G36" s="548"/>
      <c r="H36" s="548"/>
      <c r="I36" s="694"/>
      <c r="J36" s="174"/>
      <c r="K36" s="554"/>
      <c r="L36" s="555"/>
      <c r="M36" s="555"/>
      <c r="N36" s="555"/>
      <c r="O36" s="555"/>
      <c r="P36" s="556"/>
      <c r="Q36" s="174"/>
      <c r="R36" s="766"/>
      <c r="S36" s="766"/>
      <c r="T36" s="766"/>
      <c r="U36" s="175"/>
      <c r="V36" s="647"/>
      <c r="W36" s="648"/>
      <c r="X36" s="531" t="s">
        <v>901</v>
      </c>
      <c r="Y36" s="531"/>
      <c r="Z36" s="531"/>
      <c r="AA36" s="531"/>
      <c r="AB36" s="531"/>
      <c r="AC36" s="531"/>
      <c r="AD36" s="532"/>
    </row>
    <row r="37" spans="3:30" s="151" customFormat="1" ht="26.25" customHeight="1" x14ac:dyDescent="0.2">
      <c r="D37" s="161"/>
      <c r="E37" s="161"/>
      <c r="F37" s="693"/>
      <c r="G37" s="548"/>
      <c r="H37" s="548"/>
      <c r="I37" s="694"/>
      <c r="K37" s="551" t="s">
        <v>806</v>
      </c>
      <c r="L37" s="552"/>
      <c r="M37" s="552"/>
      <c r="N37" s="552"/>
      <c r="O37" s="552"/>
      <c r="P37" s="553"/>
      <c r="R37" s="766"/>
      <c r="S37" s="766"/>
      <c r="T37" s="766"/>
      <c r="V37" s="647"/>
      <c r="W37" s="648"/>
      <c r="X37" s="531" t="s">
        <v>902</v>
      </c>
      <c r="Y37" s="531"/>
      <c r="Z37" s="531"/>
      <c r="AA37" s="531"/>
      <c r="AB37" s="531"/>
      <c r="AC37" s="531"/>
      <c r="AD37" s="532"/>
    </row>
    <row r="38" spans="3:30" s="151" customFormat="1" ht="26.25" customHeight="1" x14ac:dyDescent="0.2">
      <c r="D38" s="161"/>
      <c r="E38" s="161"/>
      <c r="F38" s="693"/>
      <c r="G38" s="548"/>
      <c r="H38" s="548"/>
      <c r="I38" s="694"/>
      <c r="K38" s="554"/>
      <c r="L38" s="555"/>
      <c r="M38" s="555"/>
      <c r="N38" s="555"/>
      <c r="O38" s="555"/>
      <c r="P38" s="556"/>
      <c r="R38" s="766"/>
      <c r="S38" s="766"/>
      <c r="T38" s="766"/>
      <c r="V38" s="647"/>
      <c r="W38" s="648"/>
      <c r="X38" s="531" t="s">
        <v>903</v>
      </c>
      <c r="Y38" s="531"/>
      <c r="Z38" s="531"/>
      <c r="AA38" s="531"/>
      <c r="AB38" s="531"/>
      <c r="AC38" s="531"/>
      <c r="AD38" s="532"/>
    </row>
    <row r="39" spans="3:30" s="151" customFormat="1" ht="55.5" customHeight="1" x14ac:dyDescent="0.2">
      <c r="C39" s="152"/>
      <c r="F39" s="693"/>
      <c r="G39" s="548"/>
      <c r="H39" s="548"/>
      <c r="I39" s="694"/>
      <c r="K39" s="533" t="s">
        <v>1358</v>
      </c>
      <c r="L39" s="534"/>
      <c r="M39" s="534"/>
      <c r="N39" s="534"/>
      <c r="O39" s="534"/>
      <c r="P39" s="535"/>
      <c r="R39" s="766"/>
      <c r="S39" s="766"/>
      <c r="T39" s="766"/>
      <c r="V39" s="647"/>
      <c r="W39" s="648"/>
      <c r="X39" s="531" t="s">
        <v>615</v>
      </c>
      <c r="Y39" s="531"/>
      <c r="Z39" s="531"/>
      <c r="AA39" s="531"/>
      <c r="AB39" s="531"/>
      <c r="AC39" s="531"/>
      <c r="AD39" s="532"/>
    </row>
    <row r="40" spans="3:30" s="151" customFormat="1" ht="50.1" customHeight="1" x14ac:dyDescent="0.2">
      <c r="C40" s="152"/>
      <c r="F40" s="693"/>
      <c r="G40" s="548"/>
      <c r="H40" s="548"/>
      <c r="I40" s="694"/>
      <c r="K40" s="533" t="s">
        <v>1017</v>
      </c>
      <c r="L40" s="534"/>
      <c r="M40" s="534"/>
      <c r="N40" s="534"/>
      <c r="O40" s="534"/>
      <c r="P40" s="535"/>
      <c r="R40" s="766"/>
      <c r="S40" s="766"/>
      <c r="T40" s="766"/>
      <c r="V40" s="647"/>
      <c r="W40" s="648"/>
      <c r="X40" s="531" t="s">
        <v>1016</v>
      </c>
      <c r="Y40" s="531"/>
      <c r="Z40" s="531"/>
      <c r="AA40" s="531"/>
      <c r="AB40" s="531"/>
      <c r="AC40" s="531"/>
      <c r="AD40" s="532"/>
    </row>
    <row r="41" spans="3:30" s="151" customFormat="1" ht="39.950000000000003" customHeight="1" x14ac:dyDescent="0.2">
      <c r="C41" s="152"/>
      <c r="F41" s="693"/>
      <c r="G41" s="548"/>
      <c r="H41" s="548"/>
      <c r="I41" s="694"/>
      <c r="K41" s="533" t="s">
        <v>805</v>
      </c>
      <c r="L41" s="534"/>
      <c r="M41" s="534"/>
      <c r="N41" s="534"/>
      <c r="O41" s="534"/>
      <c r="P41" s="535"/>
      <c r="R41" s="766"/>
      <c r="S41" s="766"/>
      <c r="T41" s="766"/>
      <c r="V41" s="647"/>
      <c r="W41" s="648"/>
      <c r="X41" s="531" t="s">
        <v>9</v>
      </c>
      <c r="Y41" s="531"/>
      <c r="Z41" s="531"/>
      <c r="AA41" s="531"/>
      <c r="AB41" s="531"/>
      <c r="AC41" s="531"/>
      <c r="AD41" s="532"/>
    </row>
    <row r="42" spans="3:30" s="151" customFormat="1" ht="45" customHeight="1" x14ac:dyDescent="0.2">
      <c r="C42" s="152"/>
      <c r="F42" s="561" t="s">
        <v>810</v>
      </c>
      <c r="G42" s="561"/>
      <c r="H42" s="561"/>
      <c r="I42" s="561"/>
      <c r="K42" s="533" t="s">
        <v>807</v>
      </c>
      <c r="L42" s="534"/>
      <c r="M42" s="534"/>
      <c r="N42" s="534"/>
      <c r="O42" s="534"/>
      <c r="P42" s="535"/>
      <c r="R42" s="766"/>
      <c r="S42" s="766"/>
      <c r="T42" s="766"/>
      <c r="V42" s="660"/>
      <c r="W42" s="652"/>
      <c r="X42" s="531" t="s">
        <v>618</v>
      </c>
      <c r="Y42" s="531"/>
      <c r="Z42" s="531"/>
      <c r="AA42" s="531"/>
      <c r="AB42" s="531"/>
      <c r="AC42" s="531"/>
      <c r="AD42" s="532"/>
    </row>
    <row r="43" spans="3:30" s="151" customFormat="1" ht="39" customHeight="1" x14ac:dyDescent="0.2">
      <c r="C43" s="152"/>
      <c r="F43" s="561"/>
      <c r="G43" s="561"/>
      <c r="H43" s="561"/>
      <c r="I43" s="561"/>
      <c r="K43" s="533" t="s">
        <v>808</v>
      </c>
      <c r="L43" s="534"/>
      <c r="M43" s="534"/>
      <c r="N43" s="534"/>
      <c r="O43" s="534"/>
      <c r="P43" s="535"/>
      <c r="R43" s="766"/>
      <c r="S43" s="766"/>
      <c r="T43" s="766"/>
      <c r="V43" s="660"/>
      <c r="W43" s="652"/>
      <c r="X43" s="531" t="s">
        <v>813</v>
      </c>
      <c r="Y43" s="531"/>
      <c r="Z43" s="531"/>
      <c r="AA43" s="531"/>
      <c r="AB43" s="531"/>
      <c r="AC43" s="531"/>
      <c r="AD43" s="532"/>
    </row>
    <row r="44" spans="3:30" s="151" customFormat="1" ht="30" customHeight="1" x14ac:dyDescent="0.2">
      <c r="C44" s="152"/>
      <c r="F44" s="561"/>
      <c r="G44" s="561"/>
      <c r="H44" s="561"/>
      <c r="I44" s="561"/>
      <c r="K44" s="533" t="s">
        <v>809</v>
      </c>
      <c r="L44" s="534"/>
      <c r="M44" s="534"/>
      <c r="N44" s="534"/>
      <c r="O44" s="534"/>
      <c r="P44" s="535"/>
      <c r="R44" s="766"/>
      <c r="S44" s="766"/>
      <c r="T44" s="766"/>
      <c r="V44" s="660"/>
      <c r="W44" s="652"/>
      <c r="X44" s="531" t="s">
        <v>622</v>
      </c>
      <c r="Y44" s="531"/>
      <c r="Z44" s="531"/>
      <c r="AA44" s="531"/>
      <c r="AB44" s="531"/>
      <c r="AC44" s="531"/>
      <c r="AD44" s="532"/>
    </row>
    <row r="45" spans="3:30" s="151" customFormat="1" ht="42.75" customHeight="1" x14ac:dyDescent="0.2">
      <c r="C45" s="152"/>
      <c r="F45" s="561"/>
      <c r="G45" s="561"/>
      <c r="H45" s="561"/>
      <c r="I45" s="561"/>
      <c r="K45" s="533" t="s">
        <v>811</v>
      </c>
      <c r="L45" s="534"/>
      <c r="M45" s="534"/>
      <c r="N45" s="534"/>
      <c r="O45" s="534"/>
      <c r="P45" s="535"/>
      <c r="R45" s="766"/>
      <c r="S45" s="766"/>
      <c r="T45" s="766"/>
      <c r="V45" s="660"/>
      <c r="W45" s="652"/>
      <c r="X45" s="531" t="s">
        <v>812</v>
      </c>
      <c r="Y45" s="531"/>
      <c r="Z45" s="531"/>
      <c r="AA45" s="531"/>
      <c r="AB45" s="531"/>
      <c r="AC45" s="531"/>
      <c r="AD45" s="532"/>
    </row>
    <row r="46" spans="3:30" s="151" customFormat="1" ht="53.25" customHeight="1" x14ac:dyDescent="0.2">
      <c r="C46" s="152"/>
      <c r="F46" s="561"/>
      <c r="G46" s="561"/>
      <c r="H46" s="561"/>
      <c r="I46" s="561"/>
      <c r="K46" s="533" t="s">
        <v>1359</v>
      </c>
      <c r="L46" s="534"/>
      <c r="M46" s="534"/>
      <c r="N46" s="534"/>
      <c r="O46" s="534"/>
      <c r="P46" s="535"/>
      <c r="R46" s="766"/>
      <c r="S46" s="766"/>
      <c r="T46" s="766"/>
      <c r="V46" s="660"/>
      <c r="W46" s="652"/>
      <c r="X46" s="531" t="s">
        <v>620</v>
      </c>
      <c r="Y46" s="531"/>
      <c r="Z46" s="531"/>
      <c r="AA46" s="531"/>
      <c r="AB46" s="531"/>
      <c r="AC46" s="531"/>
      <c r="AD46" s="532"/>
    </row>
    <row r="47" spans="3:30" s="151" customFormat="1" ht="15.75" customHeight="1" x14ac:dyDescent="0.2">
      <c r="C47" s="152"/>
      <c r="V47" s="560" t="s">
        <v>792</v>
      </c>
      <c r="W47" s="560"/>
      <c r="X47" s="560"/>
      <c r="Y47" s="560"/>
      <c r="Z47" s="560"/>
      <c r="AA47" s="560"/>
      <c r="AB47" s="560"/>
      <c r="AC47" s="560"/>
      <c r="AD47" s="560"/>
    </row>
    <row r="48" spans="3:30" s="151" customFormat="1" ht="15.75" x14ac:dyDescent="0.2">
      <c r="C48" s="152"/>
      <c r="V48" s="560"/>
      <c r="W48" s="560"/>
      <c r="X48" s="560"/>
      <c r="Y48" s="560"/>
      <c r="Z48" s="560"/>
      <c r="AA48" s="560"/>
      <c r="AB48" s="560"/>
      <c r="AC48" s="560"/>
      <c r="AD48" s="560"/>
    </row>
    <row r="49" spans="3:30" s="151" customFormat="1" ht="15.75" x14ac:dyDescent="0.2">
      <c r="C49" s="152"/>
      <c r="V49" s="560"/>
      <c r="W49" s="560"/>
      <c r="X49" s="560"/>
      <c r="Y49" s="560"/>
      <c r="Z49" s="560"/>
      <c r="AA49" s="560"/>
      <c r="AB49" s="560"/>
      <c r="AC49" s="560"/>
      <c r="AD49" s="560"/>
    </row>
    <row r="50" spans="3:30" s="151" customFormat="1" ht="15.75" x14ac:dyDescent="0.2">
      <c r="C50" s="152"/>
      <c r="V50" s="376"/>
      <c r="W50" s="376"/>
      <c r="X50" s="376"/>
      <c r="Y50" s="376"/>
      <c r="Z50" s="376"/>
      <c r="AA50" s="376"/>
      <c r="AB50" s="376"/>
      <c r="AC50" s="376"/>
      <c r="AD50" s="376"/>
    </row>
    <row r="51" spans="3:30" s="151" customFormat="1" ht="15.75" x14ac:dyDescent="0.2">
      <c r="C51" s="152"/>
      <c r="D51" s="494"/>
      <c r="E51" s="494"/>
      <c r="F51" s="151" t="s">
        <v>630</v>
      </c>
    </row>
    <row r="52" spans="3:30" s="151" customFormat="1" ht="5.0999999999999996" customHeight="1" x14ac:dyDescent="0.2">
      <c r="C52" s="152"/>
    </row>
    <row r="53" spans="3:30" s="151" customFormat="1" ht="48" customHeight="1" x14ac:dyDescent="0.2">
      <c r="C53" s="152"/>
      <c r="F53" s="561" t="s">
        <v>631</v>
      </c>
      <c r="G53" s="561"/>
      <c r="H53" s="561"/>
      <c r="I53" s="561"/>
      <c r="K53" s="533" t="s">
        <v>814</v>
      </c>
      <c r="L53" s="534"/>
      <c r="M53" s="534"/>
      <c r="N53" s="534"/>
      <c r="O53" s="534"/>
      <c r="P53" s="535"/>
      <c r="R53" s="766" t="s">
        <v>889</v>
      </c>
      <c r="S53" s="767"/>
      <c r="T53" s="767"/>
      <c r="V53" s="660"/>
      <c r="W53" s="652"/>
      <c r="X53" s="531" t="s">
        <v>816</v>
      </c>
      <c r="Y53" s="531"/>
      <c r="Z53" s="531"/>
      <c r="AA53" s="531"/>
      <c r="AB53" s="531"/>
      <c r="AC53" s="531"/>
      <c r="AD53" s="532"/>
    </row>
    <row r="54" spans="3:30" s="151" customFormat="1" ht="48" customHeight="1" x14ac:dyDescent="0.2">
      <c r="C54" s="152"/>
      <c r="F54" s="561"/>
      <c r="G54" s="561"/>
      <c r="H54" s="561"/>
      <c r="I54" s="561"/>
      <c r="K54" s="533" t="s">
        <v>815</v>
      </c>
      <c r="L54" s="534"/>
      <c r="M54" s="534"/>
      <c r="N54" s="534"/>
      <c r="O54" s="534"/>
      <c r="P54" s="535"/>
      <c r="R54" s="767"/>
      <c r="S54" s="767"/>
      <c r="T54" s="767"/>
      <c r="V54" s="660"/>
      <c r="W54" s="652"/>
      <c r="X54" s="531" t="s">
        <v>817</v>
      </c>
      <c r="Y54" s="531"/>
      <c r="Z54" s="531"/>
      <c r="AA54" s="531"/>
      <c r="AB54" s="531"/>
      <c r="AC54" s="531"/>
      <c r="AD54" s="532"/>
    </row>
    <row r="55" spans="3:30" s="151" customFormat="1" ht="20.100000000000001" customHeight="1" x14ac:dyDescent="0.2">
      <c r="C55" s="152"/>
      <c r="V55" s="560" t="s">
        <v>594</v>
      </c>
      <c r="W55" s="560"/>
      <c r="X55" s="560"/>
      <c r="Y55" s="560"/>
      <c r="Z55" s="560"/>
      <c r="AA55" s="560"/>
      <c r="AB55" s="560"/>
      <c r="AC55" s="560"/>
      <c r="AD55" s="560"/>
    </row>
    <row r="56" spans="3:30" s="151" customFormat="1" ht="20.100000000000001" customHeight="1" x14ac:dyDescent="0.2">
      <c r="C56" s="152"/>
      <c r="V56" s="560"/>
      <c r="W56" s="560"/>
      <c r="X56" s="560"/>
      <c r="Y56" s="560"/>
      <c r="Z56" s="560"/>
      <c r="AA56" s="560"/>
      <c r="AB56" s="560"/>
      <c r="AC56" s="560"/>
      <c r="AD56" s="560"/>
    </row>
    <row r="57" spans="3:30" s="151" customFormat="1" ht="15.75" x14ac:dyDescent="0.2">
      <c r="C57" s="152"/>
      <c r="V57" s="376"/>
      <c r="W57" s="376"/>
      <c r="X57" s="376"/>
      <c r="Y57" s="376"/>
      <c r="Z57" s="376"/>
      <c r="AA57" s="376"/>
      <c r="AB57" s="376"/>
      <c r="AC57" s="376"/>
      <c r="AD57" s="376"/>
    </row>
    <row r="58" spans="3:30" s="151" customFormat="1" ht="15.75" x14ac:dyDescent="0.2">
      <c r="C58" s="152"/>
      <c r="D58" s="494"/>
      <c r="E58" s="494"/>
      <c r="F58" s="151" t="s">
        <v>634</v>
      </c>
      <c r="L58" s="176"/>
      <c r="M58" s="191"/>
      <c r="N58" s="192"/>
      <c r="O58" s="193"/>
      <c r="P58" s="193"/>
      <c r="Q58" s="193"/>
      <c r="R58" s="193"/>
      <c r="S58" s="193"/>
    </row>
    <row r="59" spans="3:30" s="151" customFormat="1" ht="5.0999999999999996" customHeight="1" x14ac:dyDescent="0.2">
      <c r="C59" s="152"/>
    </row>
    <row r="60" spans="3:30" s="151" customFormat="1" ht="22.5" customHeight="1" x14ac:dyDescent="0.2">
      <c r="D60" s="374"/>
      <c r="E60" s="374"/>
      <c r="F60" s="668" t="s">
        <v>637</v>
      </c>
      <c r="G60" s="668"/>
      <c r="H60" s="668"/>
      <c r="J60" s="733" t="s">
        <v>906</v>
      </c>
      <c r="K60" s="734"/>
      <c r="L60" s="734"/>
      <c r="M60" s="734"/>
      <c r="N60" s="734"/>
      <c r="O60" s="735"/>
      <c r="P60" s="202">
        <v>3</v>
      </c>
      <c r="Q60" s="739" t="s">
        <v>822</v>
      </c>
      <c r="R60" s="739"/>
      <c r="S60" s="740"/>
      <c r="U60" s="668" t="s">
        <v>889</v>
      </c>
      <c r="V60" s="668"/>
      <c r="W60" s="377"/>
      <c r="X60" s="208"/>
      <c r="Y60" s="731" t="s">
        <v>822</v>
      </c>
      <c r="Z60" s="732"/>
      <c r="AA60" s="732"/>
      <c r="AB60" s="732"/>
      <c r="AC60" s="377"/>
      <c r="AD60" s="377"/>
    </row>
    <row r="61" spans="3:30" s="151" customFormat="1" ht="23.1" customHeight="1" x14ac:dyDescent="0.2">
      <c r="D61" s="374"/>
      <c r="E61" s="374"/>
      <c r="F61" s="669"/>
      <c r="G61" s="669"/>
      <c r="H61" s="669"/>
      <c r="J61" s="736"/>
      <c r="K61" s="737"/>
      <c r="L61" s="737"/>
      <c r="M61" s="737"/>
      <c r="N61" s="737"/>
      <c r="O61" s="738"/>
      <c r="P61" s="202">
        <v>6</v>
      </c>
      <c r="Q61" s="739" t="s">
        <v>821</v>
      </c>
      <c r="R61" s="739"/>
      <c r="S61" s="740"/>
      <c r="U61" s="669"/>
      <c r="V61" s="669"/>
      <c r="W61" s="377"/>
      <c r="X61" s="208"/>
      <c r="Y61" s="731" t="s">
        <v>821</v>
      </c>
      <c r="Z61" s="732"/>
      <c r="AA61" s="732"/>
      <c r="AB61" s="732"/>
      <c r="AC61" s="377"/>
      <c r="AD61" s="377"/>
    </row>
    <row r="62" spans="3:30" s="151" customFormat="1" ht="23.1" customHeight="1" x14ac:dyDescent="0.2">
      <c r="D62" s="374"/>
      <c r="E62" s="374"/>
      <c r="F62" s="669"/>
      <c r="G62" s="669"/>
      <c r="H62" s="669"/>
      <c r="J62" s="733" t="s">
        <v>83</v>
      </c>
      <c r="K62" s="734"/>
      <c r="L62" s="734"/>
      <c r="M62" s="734"/>
      <c r="N62" s="734"/>
      <c r="O62" s="735"/>
      <c r="P62" s="202">
        <v>2</v>
      </c>
      <c r="Q62" s="739" t="s">
        <v>822</v>
      </c>
      <c r="R62" s="739"/>
      <c r="S62" s="740"/>
      <c r="U62" s="669"/>
      <c r="V62" s="669"/>
      <c r="W62" s="377"/>
      <c r="X62" s="208"/>
      <c r="Y62" s="731" t="s">
        <v>822</v>
      </c>
      <c r="Z62" s="732"/>
      <c r="AA62" s="732"/>
      <c r="AB62" s="732"/>
      <c r="AC62" s="377"/>
      <c r="AD62" s="377"/>
    </row>
    <row r="63" spans="3:30" s="151" customFormat="1" ht="23.1" customHeight="1" x14ac:dyDescent="0.2">
      <c r="D63" s="374"/>
      <c r="E63" s="374"/>
      <c r="F63" s="669"/>
      <c r="G63" s="669"/>
      <c r="H63" s="669"/>
      <c r="J63" s="736"/>
      <c r="K63" s="737"/>
      <c r="L63" s="737"/>
      <c r="M63" s="737"/>
      <c r="N63" s="737"/>
      <c r="O63" s="738"/>
      <c r="P63" s="202">
        <v>4</v>
      </c>
      <c r="Q63" s="739" t="s">
        <v>821</v>
      </c>
      <c r="R63" s="739"/>
      <c r="S63" s="740"/>
      <c r="U63" s="669"/>
      <c r="V63" s="669"/>
      <c r="W63" s="377"/>
      <c r="X63" s="208"/>
      <c r="Y63" s="731" t="s">
        <v>821</v>
      </c>
      <c r="Z63" s="732"/>
      <c r="AA63" s="732"/>
      <c r="AB63" s="732"/>
      <c r="AC63" s="377"/>
      <c r="AD63" s="377"/>
    </row>
    <row r="64" spans="3:30" s="151" customFormat="1" ht="23.1" customHeight="1" x14ac:dyDescent="0.2">
      <c r="D64" s="374"/>
      <c r="E64" s="374"/>
      <c r="F64" s="669"/>
      <c r="G64" s="669"/>
      <c r="H64" s="669"/>
      <c r="I64" s="377"/>
      <c r="J64" s="733" t="s">
        <v>84</v>
      </c>
      <c r="K64" s="734"/>
      <c r="L64" s="734"/>
      <c r="M64" s="734"/>
      <c r="N64" s="734"/>
      <c r="O64" s="735"/>
      <c r="P64" s="202">
        <v>2</v>
      </c>
      <c r="Q64" s="739" t="s">
        <v>822</v>
      </c>
      <c r="R64" s="739"/>
      <c r="S64" s="740"/>
      <c r="U64" s="669"/>
      <c r="V64" s="669"/>
      <c r="W64" s="377"/>
      <c r="X64" s="208"/>
      <c r="Y64" s="731" t="s">
        <v>822</v>
      </c>
      <c r="Z64" s="732"/>
      <c r="AA64" s="732"/>
      <c r="AB64" s="732"/>
      <c r="AC64" s="377"/>
      <c r="AD64" s="377"/>
    </row>
    <row r="65" spans="4:30" s="151" customFormat="1" ht="23.1" customHeight="1" x14ac:dyDescent="0.2">
      <c r="D65" s="374"/>
      <c r="E65" s="374"/>
      <c r="F65" s="669"/>
      <c r="G65" s="669"/>
      <c r="H65" s="669"/>
      <c r="I65" s="377"/>
      <c r="J65" s="736"/>
      <c r="K65" s="737"/>
      <c r="L65" s="737"/>
      <c r="M65" s="737"/>
      <c r="N65" s="737"/>
      <c r="O65" s="738"/>
      <c r="P65" s="202">
        <v>4</v>
      </c>
      <c r="Q65" s="739" t="s">
        <v>821</v>
      </c>
      <c r="R65" s="739"/>
      <c r="S65" s="740"/>
      <c r="U65" s="669"/>
      <c r="V65" s="669"/>
      <c r="W65" s="377"/>
      <c r="X65" s="208"/>
      <c r="Y65" s="731" t="s">
        <v>821</v>
      </c>
      <c r="Z65" s="732"/>
      <c r="AA65" s="732"/>
      <c r="AB65" s="732"/>
      <c r="AC65" s="377"/>
      <c r="AD65" s="377"/>
    </row>
    <row r="66" spans="4:30" s="151" customFormat="1" ht="23.1" customHeight="1" x14ac:dyDescent="0.2">
      <c r="D66" s="374"/>
      <c r="E66" s="374"/>
      <c r="F66" s="669"/>
      <c r="G66" s="669"/>
      <c r="H66" s="669"/>
      <c r="I66" s="377"/>
      <c r="J66" s="752" t="s">
        <v>640</v>
      </c>
      <c r="K66" s="753"/>
      <c r="L66" s="753"/>
      <c r="M66" s="753"/>
      <c r="N66" s="753"/>
      <c r="O66" s="754"/>
      <c r="P66" s="202">
        <v>1</v>
      </c>
      <c r="Q66" s="739" t="s">
        <v>823</v>
      </c>
      <c r="R66" s="739"/>
      <c r="S66" s="740"/>
      <c r="U66" s="669"/>
      <c r="V66" s="669"/>
      <c r="W66" s="195"/>
      <c r="X66" s="208"/>
      <c r="Y66" s="731" t="s">
        <v>823</v>
      </c>
      <c r="Z66" s="732"/>
      <c r="AA66" s="732"/>
      <c r="AB66" s="732"/>
      <c r="AC66" s="377"/>
      <c r="AD66" s="377"/>
    </row>
    <row r="67" spans="4:30" s="151" customFormat="1" ht="23.1" customHeight="1" x14ac:dyDescent="0.2">
      <c r="D67" s="374"/>
      <c r="E67" s="374"/>
      <c r="F67" s="669"/>
      <c r="G67" s="669"/>
      <c r="H67" s="669"/>
      <c r="I67" s="377"/>
      <c r="J67" s="733" t="s">
        <v>78</v>
      </c>
      <c r="K67" s="734"/>
      <c r="L67" s="734"/>
      <c r="M67" s="734"/>
      <c r="N67" s="734"/>
      <c r="O67" s="735"/>
      <c r="P67" s="203">
        <v>2</v>
      </c>
      <c r="Q67" s="739" t="s">
        <v>822</v>
      </c>
      <c r="R67" s="739"/>
      <c r="S67" s="740"/>
      <c r="U67" s="669"/>
      <c r="V67" s="669"/>
      <c r="W67" s="195"/>
      <c r="X67" s="208"/>
      <c r="Y67" s="731" t="s">
        <v>822</v>
      </c>
      <c r="Z67" s="732"/>
      <c r="AA67" s="732"/>
      <c r="AB67" s="732"/>
      <c r="AC67" s="377"/>
      <c r="AD67" s="377"/>
    </row>
    <row r="68" spans="4:30" s="151" customFormat="1" ht="23.1" customHeight="1" x14ac:dyDescent="0.2">
      <c r="D68" s="374"/>
      <c r="E68" s="374"/>
      <c r="F68" s="669"/>
      <c r="G68" s="669"/>
      <c r="H68" s="669"/>
      <c r="I68" s="377"/>
      <c r="J68" s="736"/>
      <c r="K68" s="737"/>
      <c r="L68" s="737"/>
      <c r="M68" s="737"/>
      <c r="N68" s="737"/>
      <c r="O68" s="738"/>
      <c r="P68" s="202">
        <v>4</v>
      </c>
      <c r="Q68" s="739" t="s">
        <v>821</v>
      </c>
      <c r="R68" s="739"/>
      <c r="S68" s="740"/>
      <c r="U68" s="669"/>
      <c r="V68" s="669"/>
      <c r="W68" s="195"/>
      <c r="X68" s="208"/>
      <c r="Y68" s="731" t="s">
        <v>821</v>
      </c>
      <c r="Z68" s="732"/>
      <c r="AA68" s="732"/>
      <c r="AB68" s="732"/>
      <c r="AC68" s="377"/>
      <c r="AD68" s="377"/>
    </row>
    <row r="69" spans="4:30" s="151" customFormat="1" ht="23.1" customHeight="1" x14ac:dyDescent="0.2">
      <c r="D69" s="374"/>
      <c r="E69" s="374"/>
      <c r="F69" s="669"/>
      <c r="G69" s="669"/>
      <c r="H69" s="669"/>
      <c r="I69" s="377"/>
      <c r="J69" s="733" t="s">
        <v>70</v>
      </c>
      <c r="K69" s="734"/>
      <c r="L69" s="734"/>
      <c r="M69" s="734"/>
      <c r="N69" s="734"/>
      <c r="O69" s="735"/>
      <c r="P69" s="203">
        <v>1</v>
      </c>
      <c r="Q69" s="739" t="s">
        <v>822</v>
      </c>
      <c r="R69" s="739"/>
      <c r="S69" s="740"/>
      <c r="U69" s="669"/>
      <c r="V69" s="669"/>
      <c r="W69" s="195"/>
      <c r="X69" s="208"/>
      <c r="Y69" s="731" t="s">
        <v>822</v>
      </c>
      <c r="Z69" s="732"/>
      <c r="AA69" s="732"/>
      <c r="AB69" s="732"/>
      <c r="AC69" s="377"/>
      <c r="AD69" s="377"/>
    </row>
    <row r="70" spans="4:30" s="151" customFormat="1" ht="23.1" customHeight="1" x14ac:dyDescent="0.2">
      <c r="D70" s="374"/>
      <c r="E70" s="374"/>
      <c r="F70" s="669"/>
      <c r="G70" s="669"/>
      <c r="H70" s="669"/>
      <c r="I70" s="377"/>
      <c r="J70" s="736"/>
      <c r="K70" s="737"/>
      <c r="L70" s="737"/>
      <c r="M70" s="737"/>
      <c r="N70" s="737"/>
      <c r="O70" s="738"/>
      <c r="P70" s="203">
        <v>2</v>
      </c>
      <c r="Q70" s="739" t="s">
        <v>821</v>
      </c>
      <c r="R70" s="739"/>
      <c r="S70" s="740"/>
      <c r="U70" s="669"/>
      <c r="V70" s="669"/>
      <c r="W70" s="195"/>
      <c r="X70" s="208"/>
      <c r="Y70" s="731" t="s">
        <v>821</v>
      </c>
      <c r="Z70" s="732"/>
      <c r="AA70" s="732"/>
      <c r="AB70" s="732"/>
      <c r="AC70" s="377"/>
      <c r="AD70" s="377"/>
    </row>
    <row r="71" spans="4:30" s="151" customFormat="1" ht="23.1" customHeight="1" x14ac:dyDescent="0.2">
      <c r="D71" s="374"/>
      <c r="E71" s="374"/>
      <c r="F71" s="669"/>
      <c r="G71" s="669"/>
      <c r="H71" s="669"/>
      <c r="I71" s="377"/>
      <c r="J71" s="733" t="s">
        <v>72</v>
      </c>
      <c r="K71" s="734"/>
      <c r="L71" s="734"/>
      <c r="M71" s="734"/>
      <c r="N71" s="734"/>
      <c r="O71" s="735"/>
      <c r="P71" s="202">
        <v>1</v>
      </c>
      <c r="Q71" s="739" t="s">
        <v>822</v>
      </c>
      <c r="R71" s="739"/>
      <c r="S71" s="740"/>
      <c r="U71" s="669"/>
      <c r="V71" s="669"/>
      <c r="W71" s="195"/>
      <c r="X71" s="208"/>
      <c r="Y71" s="731" t="s">
        <v>822</v>
      </c>
      <c r="Z71" s="732"/>
      <c r="AA71" s="732"/>
      <c r="AB71" s="732"/>
      <c r="AC71" s="377"/>
      <c r="AD71" s="377"/>
    </row>
    <row r="72" spans="4:30" s="151" customFormat="1" ht="23.1" customHeight="1" x14ac:dyDescent="0.2">
      <c r="D72" s="374"/>
      <c r="E72" s="374"/>
      <c r="F72" s="669"/>
      <c r="G72" s="669"/>
      <c r="H72" s="669"/>
      <c r="I72" s="377"/>
      <c r="J72" s="736"/>
      <c r="K72" s="737"/>
      <c r="L72" s="737"/>
      <c r="M72" s="737"/>
      <c r="N72" s="737"/>
      <c r="O72" s="738"/>
      <c r="P72" s="202">
        <v>2</v>
      </c>
      <c r="Q72" s="739" t="s">
        <v>821</v>
      </c>
      <c r="R72" s="739"/>
      <c r="S72" s="740"/>
      <c r="U72" s="669"/>
      <c r="V72" s="669"/>
      <c r="W72" s="195"/>
      <c r="X72" s="208"/>
      <c r="Y72" s="731" t="s">
        <v>821</v>
      </c>
      <c r="Z72" s="732"/>
      <c r="AA72" s="732"/>
      <c r="AB72" s="732"/>
      <c r="AC72" s="377"/>
      <c r="AD72" s="377"/>
    </row>
    <row r="73" spans="4:30" s="151" customFormat="1" ht="23.1" customHeight="1" x14ac:dyDescent="0.2">
      <c r="D73" s="374"/>
      <c r="E73" s="374"/>
      <c r="F73" s="669"/>
      <c r="G73" s="669"/>
      <c r="H73" s="669"/>
      <c r="I73" s="377"/>
      <c r="J73" s="733" t="s">
        <v>73</v>
      </c>
      <c r="K73" s="734"/>
      <c r="L73" s="734"/>
      <c r="M73" s="734"/>
      <c r="N73" s="734"/>
      <c r="O73" s="735"/>
      <c r="P73" s="202">
        <v>1</v>
      </c>
      <c r="Q73" s="739" t="s">
        <v>822</v>
      </c>
      <c r="R73" s="739"/>
      <c r="S73" s="740"/>
      <c r="U73" s="669"/>
      <c r="V73" s="669"/>
      <c r="W73" s="195"/>
      <c r="X73" s="208"/>
      <c r="Y73" s="731" t="s">
        <v>822</v>
      </c>
      <c r="Z73" s="732"/>
      <c r="AA73" s="732"/>
      <c r="AB73" s="732"/>
      <c r="AC73" s="377"/>
      <c r="AD73" s="377"/>
    </row>
    <row r="74" spans="4:30" s="151" customFormat="1" ht="23.1" customHeight="1" x14ac:dyDescent="0.2">
      <c r="D74" s="374"/>
      <c r="E74" s="374"/>
      <c r="F74" s="669"/>
      <c r="G74" s="669"/>
      <c r="H74" s="669"/>
      <c r="I74" s="377"/>
      <c r="J74" s="736"/>
      <c r="K74" s="737"/>
      <c r="L74" s="737"/>
      <c r="M74" s="737"/>
      <c r="N74" s="737"/>
      <c r="O74" s="738"/>
      <c r="P74" s="202">
        <v>2</v>
      </c>
      <c r="Q74" s="739" t="s">
        <v>821</v>
      </c>
      <c r="R74" s="739"/>
      <c r="S74" s="740"/>
      <c r="U74" s="669"/>
      <c r="V74" s="669"/>
      <c r="W74" s="195"/>
      <c r="X74" s="208"/>
      <c r="Y74" s="731" t="s">
        <v>821</v>
      </c>
      <c r="Z74" s="732"/>
      <c r="AA74" s="732"/>
      <c r="AB74" s="732"/>
      <c r="AC74" s="377"/>
      <c r="AD74" s="377"/>
    </row>
    <row r="75" spans="4:30" s="151" customFormat="1" ht="23.1" customHeight="1" x14ac:dyDescent="0.2">
      <c r="D75" s="374"/>
      <c r="E75" s="374"/>
      <c r="F75" s="669"/>
      <c r="G75" s="669"/>
      <c r="H75" s="669"/>
      <c r="I75" s="377"/>
      <c r="J75" s="733" t="s">
        <v>74</v>
      </c>
      <c r="K75" s="734"/>
      <c r="L75" s="734"/>
      <c r="M75" s="734"/>
      <c r="N75" s="734"/>
      <c r="O75" s="735"/>
      <c r="P75" s="202">
        <v>1</v>
      </c>
      <c r="Q75" s="739" t="s">
        <v>822</v>
      </c>
      <c r="R75" s="739"/>
      <c r="S75" s="740"/>
      <c r="U75" s="669"/>
      <c r="V75" s="669"/>
      <c r="W75" s="195"/>
      <c r="X75" s="208"/>
      <c r="Y75" s="731" t="s">
        <v>822</v>
      </c>
      <c r="Z75" s="732"/>
      <c r="AA75" s="732"/>
      <c r="AB75" s="732"/>
      <c r="AC75" s="377"/>
      <c r="AD75" s="377"/>
    </row>
    <row r="76" spans="4:30" s="151" customFormat="1" ht="23.1" customHeight="1" x14ac:dyDescent="0.2">
      <c r="D76" s="374"/>
      <c r="E76" s="374"/>
      <c r="F76" s="669"/>
      <c r="G76" s="669"/>
      <c r="H76" s="669"/>
      <c r="I76" s="377"/>
      <c r="J76" s="736"/>
      <c r="K76" s="737"/>
      <c r="L76" s="737"/>
      <c r="M76" s="737"/>
      <c r="N76" s="737"/>
      <c r="O76" s="738"/>
      <c r="P76" s="204">
        <v>2</v>
      </c>
      <c r="Q76" s="739" t="s">
        <v>821</v>
      </c>
      <c r="R76" s="739"/>
      <c r="S76" s="740"/>
      <c r="U76" s="669"/>
      <c r="V76" s="669"/>
      <c r="W76" s="195"/>
      <c r="X76" s="208"/>
      <c r="Y76" s="731" t="s">
        <v>821</v>
      </c>
      <c r="Z76" s="732"/>
      <c r="AA76" s="732"/>
      <c r="AB76" s="732"/>
      <c r="AC76" s="377"/>
      <c r="AD76" s="377"/>
    </row>
    <row r="77" spans="4:30" s="151" customFormat="1" ht="23.1" customHeight="1" x14ac:dyDescent="0.2">
      <c r="D77" s="374"/>
      <c r="E77" s="374"/>
      <c r="F77" s="669"/>
      <c r="G77" s="669"/>
      <c r="H77" s="669"/>
      <c r="I77" s="377"/>
      <c r="J77" s="752" t="s">
        <v>451</v>
      </c>
      <c r="K77" s="753"/>
      <c r="L77" s="753"/>
      <c r="M77" s="753"/>
      <c r="N77" s="753"/>
      <c r="O77" s="754"/>
      <c r="P77" s="204">
        <v>1</v>
      </c>
      <c r="Q77" s="739" t="s">
        <v>823</v>
      </c>
      <c r="R77" s="739"/>
      <c r="S77" s="740"/>
      <c r="U77" s="669"/>
      <c r="V77" s="669"/>
      <c r="W77" s="195"/>
      <c r="X77" s="208"/>
      <c r="Y77" s="731" t="s">
        <v>823</v>
      </c>
      <c r="Z77" s="732"/>
      <c r="AA77" s="732"/>
      <c r="AB77" s="732"/>
      <c r="AC77" s="377"/>
      <c r="AD77" s="377"/>
    </row>
    <row r="78" spans="4:30" s="151" customFormat="1" ht="23.1" customHeight="1" x14ac:dyDescent="0.2">
      <c r="D78" s="374"/>
      <c r="E78" s="374"/>
      <c r="F78" s="669"/>
      <c r="G78" s="669"/>
      <c r="H78" s="669"/>
      <c r="I78" s="377"/>
      <c r="J78" s="752" t="s">
        <v>369</v>
      </c>
      <c r="K78" s="753"/>
      <c r="L78" s="753"/>
      <c r="M78" s="753"/>
      <c r="N78" s="753"/>
      <c r="O78" s="754"/>
      <c r="P78" s="202">
        <v>1</v>
      </c>
      <c r="Q78" s="739" t="s">
        <v>823</v>
      </c>
      <c r="R78" s="739"/>
      <c r="S78" s="740"/>
      <c r="U78" s="669"/>
      <c r="V78" s="669"/>
      <c r="W78" s="195"/>
      <c r="X78" s="208"/>
      <c r="Y78" s="731" t="s">
        <v>823</v>
      </c>
      <c r="Z78" s="732"/>
      <c r="AA78" s="732"/>
      <c r="AB78" s="732"/>
      <c r="AC78" s="377"/>
      <c r="AD78" s="377"/>
    </row>
    <row r="79" spans="4:30" s="151" customFormat="1" ht="23.1" customHeight="1" x14ac:dyDescent="0.2">
      <c r="D79" s="374"/>
      <c r="E79" s="374"/>
      <c r="F79" s="669"/>
      <c r="G79" s="669"/>
      <c r="H79" s="669"/>
      <c r="I79" s="377"/>
      <c r="J79" s="752" t="s">
        <v>370</v>
      </c>
      <c r="K79" s="753"/>
      <c r="L79" s="753"/>
      <c r="M79" s="753"/>
      <c r="N79" s="753"/>
      <c r="O79" s="754"/>
      <c r="P79" s="203">
        <v>1</v>
      </c>
      <c r="Q79" s="739" t="s">
        <v>823</v>
      </c>
      <c r="R79" s="739"/>
      <c r="S79" s="740"/>
      <c r="U79" s="669"/>
      <c r="V79" s="669"/>
      <c r="W79" s="195"/>
      <c r="X79" s="208"/>
      <c r="Y79" s="731" t="s">
        <v>823</v>
      </c>
      <c r="Z79" s="732"/>
      <c r="AA79" s="732"/>
      <c r="AB79" s="732"/>
      <c r="AC79" s="377"/>
      <c r="AD79" s="377"/>
    </row>
    <row r="80" spans="4:30" s="151" customFormat="1" ht="23.1" customHeight="1" x14ac:dyDescent="0.2">
      <c r="D80" s="374"/>
      <c r="E80" s="374"/>
      <c r="F80" s="669"/>
      <c r="G80" s="669"/>
      <c r="H80" s="669"/>
      <c r="I80" s="377"/>
      <c r="J80" s="752" t="s">
        <v>368</v>
      </c>
      <c r="K80" s="753"/>
      <c r="L80" s="753"/>
      <c r="M80" s="753"/>
      <c r="N80" s="753"/>
      <c r="O80" s="754"/>
      <c r="P80" s="203">
        <v>1</v>
      </c>
      <c r="Q80" s="739" t="s">
        <v>823</v>
      </c>
      <c r="R80" s="739"/>
      <c r="S80" s="740"/>
      <c r="U80" s="669"/>
      <c r="V80" s="669"/>
      <c r="W80" s="195"/>
      <c r="X80" s="208"/>
      <c r="Y80" s="731" t="s">
        <v>823</v>
      </c>
      <c r="Z80" s="732"/>
      <c r="AA80" s="732"/>
      <c r="AB80" s="732"/>
      <c r="AC80" s="377"/>
      <c r="AD80" s="377"/>
    </row>
    <row r="81" spans="3:32" s="151" customFormat="1" ht="23.1" customHeight="1" x14ac:dyDescent="0.2">
      <c r="D81" s="374"/>
      <c r="E81" s="374"/>
      <c r="F81" s="669"/>
      <c r="G81" s="669"/>
      <c r="H81" s="669"/>
      <c r="I81" s="377"/>
      <c r="J81" s="733" t="s">
        <v>448</v>
      </c>
      <c r="K81" s="734"/>
      <c r="L81" s="734"/>
      <c r="M81" s="734"/>
      <c r="N81" s="734"/>
      <c r="O81" s="735"/>
      <c r="P81" s="203">
        <v>1</v>
      </c>
      <c r="Q81" s="739" t="s">
        <v>822</v>
      </c>
      <c r="R81" s="739"/>
      <c r="S81" s="740"/>
      <c r="T81" s="377"/>
      <c r="U81" s="669"/>
      <c r="V81" s="669"/>
      <c r="W81" s="377"/>
      <c r="X81" s="208"/>
      <c r="Y81" s="731" t="s">
        <v>822</v>
      </c>
      <c r="Z81" s="732"/>
      <c r="AA81" s="732"/>
      <c r="AB81" s="732"/>
      <c r="AC81" s="377"/>
      <c r="AD81" s="377"/>
    </row>
    <row r="82" spans="3:32" s="151" customFormat="1" ht="23.1" customHeight="1" x14ac:dyDescent="0.2">
      <c r="D82" s="374"/>
      <c r="E82" s="374"/>
      <c r="F82" s="669"/>
      <c r="G82" s="669"/>
      <c r="H82" s="669"/>
      <c r="I82" s="377"/>
      <c r="J82" s="736"/>
      <c r="K82" s="737"/>
      <c r="L82" s="737"/>
      <c r="M82" s="737"/>
      <c r="N82" s="737"/>
      <c r="O82" s="738"/>
      <c r="P82" s="203">
        <v>2</v>
      </c>
      <c r="Q82" s="739" t="s">
        <v>821</v>
      </c>
      <c r="R82" s="739"/>
      <c r="S82" s="740"/>
      <c r="T82" s="377"/>
      <c r="U82" s="669"/>
      <c r="V82" s="669"/>
      <c r="W82" s="377"/>
      <c r="X82" s="208"/>
      <c r="Y82" s="731" t="s">
        <v>821</v>
      </c>
      <c r="Z82" s="732"/>
      <c r="AA82" s="732"/>
      <c r="AB82" s="732"/>
      <c r="AC82" s="377"/>
      <c r="AD82" s="377"/>
    </row>
    <row r="83" spans="3:32" s="151" customFormat="1" ht="23.1" customHeight="1" x14ac:dyDescent="0.2">
      <c r="D83" s="374"/>
      <c r="E83" s="374"/>
      <c r="F83" s="669"/>
      <c r="G83" s="669"/>
      <c r="H83" s="669"/>
      <c r="I83" s="377"/>
      <c r="J83" s="748" t="s">
        <v>75</v>
      </c>
      <c r="K83" s="749"/>
      <c r="L83" s="749"/>
      <c r="M83" s="749"/>
      <c r="N83" s="749"/>
      <c r="O83" s="750"/>
      <c r="P83" s="203">
        <v>1</v>
      </c>
      <c r="Q83" s="739" t="s">
        <v>823</v>
      </c>
      <c r="R83" s="739"/>
      <c r="S83" s="740"/>
      <c r="T83" s="377"/>
      <c r="U83" s="669"/>
      <c r="V83" s="669"/>
      <c r="W83" s="377"/>
      <c r="X83" s="208"/>
      <c r="Y83" s="731" t="s">
        <v>823</v>
      </c>
      <c r="Z83" s="732"/>
      <c r="AA83" s="732"/>
      <c r="AB83" s="732"/>
      <c r="AC83" s="377"/>
      <c r="AD83" s="377"/>
    </row>
    <row r="84" spans="3:32" s="151" customFormat="1" ht="23.1" customHeight="1" x14ac:dyDescent="0.2">
      <c r="D84" s="374"/>
      <c r="E84" s="374"/>
      <c r="F84" s="669"/>
      <c r="G84" s="669"/>
      <c r="H84" s="669"/>
      <c r="I84" s="377"/>
      <c r="J84" s="748" t="s">
        <v>88</v>
      </c>
      <c r="K84" s="749"/>
      <c r="L84" s="749"/>
      <c r="M84" s="749"/>
      <c r="N84" s="749"/>
      <c r="O84" s="750"/>
      <c r="P84" s="203">
        <v>1</v>
      </c>
      <c r="Q84" s="739" t="s">
        <v>823</v>
      </c>
      <c r="R84" s="739"/>
      <c r="S84" s="740"/>
      <c r="T84" s="377"/>
      <c r="U84" s="669"/>
      <c r="V84" s="669"/>
      <c r="W84" s="377"/>
      <c r="X84" s="208"/>
      <c r="Y84" s="731" t="s">
        <v>823</v>
      </c>
      <c r="Z84" s="732"/>
      <c r="AA84" s="732"/>
      <c r="AB84" s="732"/>
      <c r="AC84" s="377"/>
      <c r="AD84" s="377"/>
    </row>
    <row r="85" spans="3:32" s="151" customFormat="1" ht="23.1" customHeight="1" x14ac:dyDescent="0.2">
      <c r="D85" s="374"/>
      <c r="E85" s="374"/>
      <c r="F85" s="669"/>
      <c r="G85" s="669"/>
      <c r="H85" s="669"/>
      <c r="I85" s="377"/>
      <c r="J85" s="733" t="s">
        <v>367</v>
      </c>
      <c r="K85" s="734"/>
      <c r="L85" s="734"/>
      <c r="M85" s="734"/>
      <c r="N85" s="734"/>
      <c r="O85" s="735"/>
      <c r="P85" s="203">
        <v>1</v>
      </c>
      <c r="Q85" s="739" t="s">
        <v>822</v>
      </c>
      <c r="R85" s="739"/>
      <c r="S85" s="740"/>
      <c r="T85" s="377"/>
      <c r="U85" s="669"/>
      <c r="V85" s="669"/>
      <c r="W85" s="377"/>
      <c r="X85" s="208"/>
      <c r="Y85" s="731" t="s">
        <v>822</v>
      </c>
      <c r="Z85" s="732"/>
      <c r="AA85" s="732"/>
      <c r="AB85" s="732"/>
      <c r="AC85" s="377"/>
      <c r="AD85" s="377"/>
    </row>
    <row r="86" spans="3:32" s="151" customFormat="1" ht="23.1" customHeight="1" x14ac:dyDescent="0.2">
      <c r="D86" s="374"/>
      <c r="E86" s="374"/>
      <c r="F86" s="670"/>
      <c r="G86" s="670"/>
      <c r="H86" s="670"/>
      <c r="I86" s="377"/>
      <c r="J86" s="736"/>
      <c r="K86" s="737"/>
      <c r="L86" s="737"/>
      <c r="M86" s="737"/>
      <c r="N86" s="737"/>
      <c r="O86" s="738"/>
      <c r="P86" s="203">
        <v>2</v>
      </c>
      <c r="Q86" s="739" t="s">
        <v>821</v>
      </c>
      <c r="R86" s="739"/>
      <c r="S86" s="740"/>
      <c r="T86" s="377"/>
      <c r="U86" s="670"/>
      <c r="V86" s="670"/>
      <c r="W86" s="377"/>
      <c r="X86" s="208"/>
      <c r="Y86" s="731" t="s">
        <v>821</v>
      </c>
      <c r="Z86" s="732"/>
      <c r="AA86" s="732"/>
      <c r="AB86" s="732"/>
      <c r="AC86" s="377"/>
      <c r="AD86" s="377"/>
    </row>
    <row r="87" spans="3:32" s="151" customFormat="1" ht="7.5" customHeight="1" x14ac:dyDescent="0.2">
      <c r="D87" s="374"/>
      <c r="E87" s="374"/>
      <c r="F87" s="377"/>
      <c r="G87" s="377"/>
      <c r="H87" s="377"/>
      <c r="I87" s="377"/>
      <c r="J87" s="377"/>
      <c r="K87" s="377"/>
      <c r="L87" s="377"/>
      <c r="M87" s="377"/>
      <c r="N87" s="377"/>
      <c r="O87" s="377"/>
      <c r="P87" s="377"/>
      <c r="Q87" s="377"/>
      <c r="R87" s="377"/>
      <c r="S87" s="377"/>
      <c r="T87" s="377"/>
      <c r="U87" s="377"/>
      <c r="V87" s="377"/>
      <c r="W87" s="377"/>
      <c r="X87" s="209"/>
      <c r="Y87" s="377"/>
      <c r="Z87" s="377"/>
      <c r="AA87" s="377"/>
      <c r="AB87" s="377"/>
      <c r="AC87" s="377"/>
      <c r="AD87" s="377"/>
    </row>
    <row r="88" spans="3:32" s="151" customFormat="1" ht="15.75" customHeight="1" x14ac:dyDescent="0.2">
      <c r="D88" s="374"/>
      <c r="E88" s="374"/>
      <c r="F88" s="377"/>
      <c r="G88" s="377"/>
      <c r="H88" s="377"/>
      <c r="I88" s="377"/>
      <c r="J88" s="175"/>
      <c r="K88" s="377"/>
      <c r="L88" s="377"/>
      <c r="M88" s="377"/>
      <c r="N88" s="377"/>
      <c r="O88" s="377"/>
      <c r="P88" s="377"/>
      <c r="Q88" s="377"/>
      <c r="R88" s="377"/>
      <c r="S88" s="377"/>
      <c r="T88" s="377"/>
      <c r="U88" s="429"/>
      <c r="V88" s="377"/>
      <c r="W88" s="377"/>
      <c r="X88" s="607" t="s">
        <v>594</v>
      </c>
      <c r="Y88" s="607"/>
      <c r="Z88" s="607"/>
      <c r="AA88" s="607"/>
      <c r="AB88" s="607"/>
      <c r="AC88" s="607"/>
      <c r="AD88" s="607"/>
      <c r="AE88" s="196"/>
      <c r="AF88" s="196"/>
    </row>
    <row r="89" spans="3:32" s="151" customFormat="1" ht="15.75" customHeight="1" x14ac:dyDescent="0.2">
      <c r="D89" s="374"/>
      <c r="E89" s="374"/>
      <c r="F89" s="377"/>
      <c r="G89" s="377"/>
      <c r="H89" s="377"/>
      <c r="I89" s="377"/>
      <c r="J89" s="175"/>
      <c r="K89" s="377"/>
      <c r="L89" s="377"/>
      <c r="M89" s="377"/>
      <c r="N89" s="377"/>
      <c r="O89" s="377"/>
      <c r="P89" s="377"/>
      <c r="Q89" s="377"/>
      <c r="R89" s="377"/>
      <c r="S89" s="377"/>
      <c r="T89" s="377"/>
      <c r="U89" s="377"/>
      <c r="V89" s="377"/>
      <c r="W89" s="377"/>
      <c r="X89" s="607"/>
      <c r="Y89" s="607"/>
      <c r="Z89" s="607"/>
      <c r="AA89" s="607"/>
      <c r="AB89" s="607"/>
      <c r="AC89" s="607"/>
      <c r="AD89" s="607"/>
      <c r="AE89" s="196"/>
      <c r="AF89" s="196"/>
    </row>
    <row r="90" spans="3:32" s="151" customFormat="1" ht="9.75" customHeight="1" x14ac:dyDescent="0.2">
      <c r="D90" s="374"/>
      <c r="E90" s="374"/>
      <c r="F90" s="377"/>
      <c r="G90" s="377"/>
      <c r="H90" s="377"/>
      <c r="I90" s="377"/>
      <c r="J90" s="197"/>
      <c r="K90" s="377"/>
      <c r="L90" s="377"/>
      <c r="M90" s="377"/>
      <c r="N90" s="377"/>
      <c r="O90" s="377"/>
      <c r="P90" s="377"/>
      <c r="Q90" s="377"/>
      <c r="R90" s="377"/>
      <c r="S90" s="377"/>
      <c r="T90" s="377"/>
      <c r="U90" s="377"/>
      <c r="V90" s="377"/>
      <c r="W90" s="377"/>
      <c r="X90" s="607"/>
      <c r="Y90" s="607"/>
      <c r="Z90" s="607"/>
      <c r="AA90" s="607"/>
      <c r="AB90" s="607"/>
      <c r="AC90" s="607"/>
      <c r="AD90" s="607"/>
    </row>
    <row r="91" spans="3:32" s="151" customFormat="1" ht="7.5" customHeight="1" x14ac:dyDescent="0.2">
      <c r="C91" s="152"/>
    </row>
  </sheetData>
  <mergeCells count="246">
    <mergeCell ref="X2:AC2"/>
    <mergeCell ref="M17:O18"/>
    <mergeCell ref="P17:R18"/>
    <mergeCell ref="W12:X12"/>
    <mergeCell ref="W13:X13"/>
    <mergeCell ref="Y12:Z12"/>
    <mergeCell ref="Y13:Z13"/>
    <mergeCell ref="P12:R12"/>
    <mergeCell ref="S9:U10"/>
    <mergeCell ref="S12:U12"/>
    <mergeCell ref="C2:H2"/>
    <mergeCell ref="J2:O2"/>
    <mergeCell ref="Q2:V2"/>
    <mergeCell ref="AJ17:AK17"/>
    <mergeCell ref="G17:H17"/>
    <mergeCell ref="D12:E12"/>
    <mergeCell ref="I14:K14"/>
    <mergeCell ref="I15:K15"/>
    <mergeCell ref="G13:H13"/>
    <mergeCell ref="S15:U15"/>
    <mergeCell ref="S17:U18"/>
    <mergeCell ref="P13:R13"/>
    <mergeCell ref="S13:U13"/>
    <mergeCell ref="B9:K9"/>
    <mergeCell ref="B10:E10"/>
    <mergeCell ref="AJ13:AK13"/>
    <mergeCell ref="AJ14:AK14"/>
    <mergeCell ref="AJ15:AK15"/>
    <mergeCell ref="AJ16:AK16"/>
    <mergeCell ref="S14:U14"/>
    <mergeCell ref="G12:K12"/>
    <mergeCell ref="M9:R10"/>
    <mergeCell ref="M12:O12"/>
    <mergeCell ref="D14:E14"/>
    <mergeCell ref="D15:E15"/>
    <mergeCell ref="D16:E16"/>
    <mergeCell ref="P15:R15"/>
    <mergeCell ref="D17:E17"/>
    <mergeCell ref="D18:E18"/>
    <mergeCell ref="G19:H19"/>
    <mergeCell ref="G18:H18"/>
    <mergeCell ref="D19:E19"/>
    <mergeCell ref="B12:C12"/>
    <mergeCell ref="B13:C13"/>
    <mergeCell ref="B14:C14"/>
    <mergeCell ref="B15:C15"/>
    <mergeCell ref="B16:C16"/>
    <mergeCell ref="B17:C17"/>
    <mergeCell ref="B18:C18"/>
    <mergeCell ref="B19:C19"/>
    <mergeCell ref="D13:E13"/>
    <mergeCell ref="I18:K18"/>
    <mergeCell ref="I19:K19"/>
    <mergeCell ref="M15:O15"/>
    <mergeCell ref="M19:U19"/>
    <mergeCell ref="M13:O13"/>
    <mergeCell ref="M14:O14"/>
    <mergeCell ref="I16:K16"/>
    <mergeCell ref="I17:K17"/>
    <mergeCell ref="P14:R14"/>
    <mergeCell ref="W9:AH10"/>
    <mergeCell ref="Y14:Z14"/>
    <mergeCell ref="AA14:AB14"/>
    <mergeCell ref="AC14:AE14"/>
    <mergeCell ref="AF14:AH14"/>
    <mergeCell ref="AC12:AE12"/>
    <mergeCell ref="AA12:AB12"/>
    <mergeCell ref="N21:O22"/>
    <mergeCell ref="N23:O23"/>
    <mergeCell ref="AJ18:AK18"/>
    <mergeCell ref="AJ19:AK19"/>
    <mergeCell ref="AJ12:AK12"/>
    <mergeCell ref="AF15:AH15"/>
    <mergeCell ref="D29:E29"/>
    <mergeCell ref="U23:V23"/>
    <mergeCell ref="W23:X23"/>
    <mergeCell ref="Y23:Z23"/>
    <mergeCell ref="Q24:R24"/>
    <mergeCell ref="S24:T24"/>
    <mergeCell ref="AC15:AE15"/>
    <mergeCell ref="AA15:AB15"/>
    <mergeCell ref="AC13:AE13"/>
    <mergeCell ref="AA13:AB13"/>
    <mergeCell ref="W14:X14"/>
    <mergeCell ref="W15:X15"/>
    <mergeCell ref="Y15:Z15"/>
    <mergeCell ref="AF12:AH12"/>
    <mergeCell ref="AF13:AH13"/>
    <mergeCell ref="G16:H16"/>
    <mergeCell ref="G14:H14"/>
    <mergeCell ref="G15:H15"/>
    <mergeCell ref="I13:K13"/>
    <mergeCell ref="N24:O24"/>
    <mergeCell ref="K33:P34"/>
    <mergeCell ref="R33:T46"/>
    <mergeCell ref="V33:W33"/>
    <mergeCell ref="X33:AD33"/>
    <mergeCell ref="V34:W34"/>
    <mergeCell ref="X34:AD34"/>
    <mergeCell ref="K35:P36"/>
    <mergeCell ref="V35:W35"/>
    <mergeCell ref="X35:AD35"/>
    <mergeCell ref="V36:W36"/>
    <mergeCell ref="X36:AD36"/>
    <mergeCell ref="K37:P38"/>
    <mergeCell ref="V37:W37"/>
    <mergeCell ref="X37:AD37"/>
    <mergeCell ref="V38:W38"/>
    <mergeCell ref="X38:AD38"/>
    <mergeCell ref="K39:P39"/>
    <mergeCell ref="V39:W39"/>
    <mergeCell ref="X39:AD39"/>
    <mergeCell ref="K40:P40"/>
    <mergeCell ref="V40:W40"/>
    <mergeCell ref="Q21:Z21"/>
    <mergeCell ref="W22:X22"/>
    <mergeCell ref="Y22:Z22"/>
    <mergeCell ref="Q23:R23"/>
    <mergeCell ref="S23:T23"/>
    <mergeCell ref="F53:I54"/>
    <mergeCell ref="K53:P53"/>
    <mergeCell ref="R53:T54"/>
    <mergeCell ref="V53:W53"/>
    <mergeCell ref="X53:AD53"/>
    <mergeCell ref="K54:P54"/>
    <mergeCell ref="V54:W54"/>
    <mergeCell ref="X54:AD54"/>
    <mergeCell ref="X40:AD40"/>
    <mergeCell ref="K41:P41"/>
    <mergeCell ref="V41:W41"/>
    <mergeCell ref="X41:AD41"/>
    <mergeCell ref="F42:I46"/>
    <mergeCell ref="K42:P42"/>
    <mergeCell ref="V42:W42"/>
    <mergeCell ref="X42:AD42"/>
    <mergeCell ref="K43:P43"/>
    <mergeCell ref="V43:W43"/>
    <mergeCell ref="X43:AD43"/>
    <mergeCell ref="V55:AD56"/>
    <mergeCell ref="D58:E58"/>
    <mergeCell ref="G23:I23"/>
    <mergeCell ref="G24:I24"/>
    <mergeCell ref="J22:L22"/>
    <mergeCell ref="J23:L23"/>
    <mergeCell ref="J24:L24"/>
    <mergeCell ref="Q22:R22"/>
    <mergeCell ref="S22:T22"/>
    <mergeCell ref="U22:V22"/>
    <mergeCell ref="V47:AD49"/>
    <mergeCell ref="D51:E51"/>
    <mergeCell ref="K44:P44"/>
    <mergeCell ref="V44:W44"/>
    <mergeCell ref="X44:AD44"/>
    <mergeCell ref="K45:P45"/>
    <mergeCell ref="V45:W45"/>
    <mergeCell ref="X45:AD45"/>
    <mergeCell ref="K46:P46"/>
    <mergeCell ref="V46:W46"/>
    <mergeCell ref="X46:AD46"/>
    <mergeCell ref="F31:T31"/>
    <mergeCell ref="V31:AD31"/>
    <mergeCell ref="F33:I41"/>
    <mergeCell ref="F60:H86"/>
    <mergeCell ref="J60:O61"/>
    <mergeCell ref="Q60:S60"/>
    <mergeCell ref="U60:V86"/>
    <mergeCell ref="Y60:AB60"/>
    <mergeCell ref="Q61:S61"/>
    <mergeCell ref="Y61:AB61"/>
    <mergeCell ref="J62:O63"/>
    <mergeCell ref="Q62:S62"/>
    <mergeCell ref="Y62:AB62"/>
    <mergeCell ref="Q63:S63"/>
    <mergeCell ref="Y63:AB63"/>
    <mergeCell ref="J64:O65"/>
    <mergeCell ref="Q64:S64"/>
    <mergeCell ref="Y64:AB64"/>
    <mergeCell ref="Q65:S65"/>
    <mergeCell ref="Y65:AB65"/>
    <mergeCell ref="J66:O66"/>
    <mergeCell ref="Q66:S66"/>
    <mergeCell ref="Y66:AB66"/>
    <mergeCell ref="J67:O68"/>
    <mergeCell ref="Q67:S67"/>
    <mergeCell ref="Y67:AB67"/>
    <mergeCell ref="Q68:S68"/>
    <mergeCell ref="Y68:AB68"/>
    <mergeCell ref="J69:O70"/>
    <mergeCell ref="Q69:S69"/>
    <mergeCell ref="Y69:AB69"/>
    <mergeCell ref="Q70:S70"/>
    <mergeCell ref="Y70:AB70"/>
    <mergeCell ref="J71:O72"/>
    <mergeCell ref="Q71:S71"/>
    <mergeCell ref="Y71:AB71"/>
    <mergeCell ref="Q72:S72"/>
    <mergeCell ref="Y72:AB72"/>
    <mergeCell ref="J73:O74"/>
    <mergeCell ref="Q73:S73"/>
    <mergeCell ref="Y73:AB73"/>
    <mergeCell ref="Q74:S74"/>
    <mergeCell ref="Y74:AB74"/>
    <mergeCell ref="J75:O76"/>
    <mergeCell ref="Q75:S75"/>
    <mergeCell ref="Y75:AB75"/>
    <mergeCell ref="Q76:S76"/>
    <mergeCell ref="Y76:AB76"/>
    <mergeCell ref="Y81:AB81"/>
    <mergeCell ref="Q82:S82"/>
    <mergeCell ref="Y82:AB82"/>
    <mergeCell ref="J83:O83"/>
    <mergeCell ref="Q83:S83"/>
    <mergeCell ref="Y83:AB83"/>
    <mergeCell ref="J77:O77"/>
    <mergeCell ref="Q77:S77"/>
    <mergeCell ref="Y77:AB77"/>
    <mergeCell ref="J78:O78"/>
    <mergeCell ref="Q78:S78"/>
    <mergeCell ref="Y78:AB78"/>
    <mergeCell ref="J79:O79"/>
    <mergeCell ref="Q79:S79"/>
    <mergeCell ref="Y79:AB79"/>
    <mergeCell ref="Y84:AB84"/>
    <mergeCell ref="J85:O86"/>
    <mergeCell ref="Q85:S85"/>
    <mergeCell ref="Y85:AB85"/>
    <mergeCell ref="Q86:S86"/>
    <mergeCell ref="Y86:AB86"/>
    <mergeCell ref="X88:AD90"/>
    <mergeCell ref="B21:L21"/>
    <mergeCell ref="B23:C23"/>
    <mergeCell ref="B24:C24"/>
    <mergeCell ref="D23:F23"/>
    <mergeCell ref="D24:F24"/>
    <mergeCell ref="B22:F22"/>
    <mergeCell ref="G22:I22"/>
    <mergeCell ref="J84:O84"/>
    <mergeCell ref="Q84:S84"/>
    <mergeCell ref="U24:V24"/>
    <mergeCell ref="W24:X24"/>
    <mergeCell ref="Y24:Z24"/>
    <mergeCell ref="J80:O80"/>
    <mergeCell ref="Q80:S80"/>
    <mergeCell ref="Y80:AB80"/>
    <mergeCell ref="J81:O82"/>
    <mergeCell ref="Q81:S81"/>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Q84"/>
  <sheetViews>
    <sheetView zoomScaleNormal="100" workbookViewId="0"/>
  </sheetViews>
  <sheetFormatPr defaultColWidth="5.125" defaultRowHeight="14.25" x14ac:dyDescent="0.2"/>
  <cols>
    <col min="1" max="1" width="2.625" style="390" customWidth="1"/>
    <col min="2" max="2" width="5.125" style="390" customWidth="1"/>
    <col min="3" max="3" width="5.875" style="390" customWidth="1"/>
    <col min="4" max="5" width="5.125" style="390" customWidth="1"/>
    <col min="6" max="6" width="1.625" style="390" customWidth="1"/>
    <col min="7" max="10" width="5.125" style="390" customWidth="1"/>
    <col min="11" max="11" width="6.25" style="390" customWidth="1"/>
    <col min="12" max="12" width="1.625" style="390" customWidth="1"/>
    <col min="13" max="21" width="5.125" style="390" customWidth="1"/>
    <col min="22" max="22" width="1.625" style="390" customWidth="1"/>
    <col min="23" max="35" width="5.125" style="390" customWidth="1"/>
    <col min="36" max="38" width="5.125" style="390" hidden="1" customWidth="1"/>
    <col min="39" max="39" width="8" style="390" hidden="1" customWidth="1"/>
    <col min="40" max="43" width="5.125" style="390" hidden="1" customWidth="1"/>
    <col min="44" max="16384" width="5.125" style="390"/>
  </cols>
  <sheetData>
    <row r="2" spans="2:43"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43" s="151" customFormat="1" ht="15" customHeight="1" x14ac:dyDescent="0.25">
      <c r="B4" s="402" t="s">
        <v>756</v>
      </c>
      <c r="D4" s="161"/>
      <c r="E4" s="161"/>
      <c r="AC4" s="176"/>
      <c r="AD4" s="176"/>
      <c r="AE4" s="176"/>
      <c r="AF4" s="176"/>
    </row>
    <row r="5" spans="2:43" s="151" customFormat="1" ht="15" customHeight="1" x14ac:dyDescent="0.25">
      <c r="B5" s="402"/>
      <c r="D5" s="161"/>
      <c r="E5" s="161"/>
      <c r="AC5" s="176"/>
      <c r="AD5" s="176"/>
      <c r="AE5" s="176"/>
      <c r="AF5" s="176"/>
    </row>
    <row r="6" spans="2:43" ht="15" customHeight="1" x14ac:dyDescent="0.25">
      <c r="B6" s="402" t="s">
        <v>1159</v>
      </c>
    </row>
    <row r="7" spans="2:43" s="151" customFormat="1" ht="15" customHeight="1" x14ac:dyDescent="0.25">
      <c r="B7" s="402"/>
      <c r="D7" s="161"/>
      <c r="E7" s="161"/>
      <c r="AC7" s="176"/>
      <c r="AD7" s="176"/>
      <c r="AE7" s="176"/>
      <c r="AF7" s="176"/>
    </row>
    <row r="8" spans="2:43" s="151" customFormat="1" ht="7.5" customHeight="1" x14ac:dyDescent="0.25">
      <c r="B8" s="402"/>
      <c r="D8" s="161"/>
      <c r="E8" s="161"/>
      <c r="V8" s="176"/>
      <c r="W8" s="176"/>
      <c r="X8" s="176"/>
      <c r="Y8" s="176"/>
      <c r="Z8" s="176"/>
      <c r="AA8" s="176"/>
      <c r="AB8" s="176"/>
      <c r="AC8" s="176"/>
      <c r="AD8" s="176"/>
      <c r="AE8" s="176"/>
      <c r="AF8" s="176"/>
    </row>
    <row r="9" spans="2:43" s="175" customFormat="1" ht="15" customHeight="1" x14ac:dyDescent="0.2">
      <c r="B9" s="803" t="s">
        <v>1266</v>
      </c>
      <c r="C9" s="803"/>
      <c r="D9" s="803"/>
      <c r="E9" s="803"/>
      <c r="F9" s="803"/>
      <c r="G9" s="803"/>
      <c r="H9" s="803"/>
      <c r="I9" s="803"/>
      <c r="J9" s="803"/>
      <c r="K9" s="803"/>
      <c r="L9" s="177"/>
      <c r="M9" s="810" t="s">
        <v>1277</v>
      </c>
      <c r="N9" s="810"/>
      <c r="O9" s="810"/>
      <c r="P9" s="810"/>
      <c r="Q9" s="810"/>
      <c r="R9" s="810"/>
      <c r="S9" s="810" t="s">
        <v>1229</v>
      </c>
      <c r="T9" s="810"/>
      <c r="U9" s="810"/>
      <c r="V9" s="218"/>
      <c r="W9" s="776" t="s">
        <v>1139</v>
      </c>
      <c r="X9" s="776"/>
      <c r="Y9" s="776"/>
      <c r="Z9" s="776"/>
      <c r="AA9" s="776"/>
      <c r="AB9" s="776"/>
      <c r="AC9" s="776"/>
      <c r="AD9" s="776"/>
      <c r="AE9" s="776"/>
      <c r="AF9" s="776"/>
      <c r="AG9" s="776"/>
      <c r="AH9" s="776"/>
    </row>
    <row r="10" spans="2:43" s="175" customFormat="1" ht="15.75" customHeight="1" x14ac:dyDescent="0.2">
      <c r="B10" s="804" t="s">
        <v>1230</v>
      </c>
      <c r="C10" s="805"/>
      <c r="D10" s="805"/>
      <c r="E10" s="806"/>
      <c r="F10" s="409"/>
      <c r="L10" s="177"/>
      <c r="M10" s="810"/>
      <c r="N10" s="810"/>
      <c r="O10" s="810"/>
      <c r="P10" s="810"/>
      <c r="Q10" s="810"/>
      <c r="R10" s="810"/>
      <c r="S10" s="810"/>
      <c r="T10" s="810"/>
      <c r="U10" s="810"/>
      <c r="V10" s="218"/>
      <c r="W10" s="776"/>
      <c r="X10" s="776"/>
      <c r="Y10" s="776"/>
      <c r="Z10" s="776"/>
      <c r="AA10" s="776"/>
      <c r="AB10" s="776"/>
      <c r="AC10" s="776"/>
      <c r="AD10" s="776"/>
      <c r="AE10" s="776"/>
      <c r="AF10" s="776"/>
      <c r="AG10" s="776"/>
      <c r="AH10" s="776"/>
    </row>
    <row r="11" spans="2:43" s="175" customFormat="1" ht="5.0999999999999996" customHeight="1" x14ac:dyDescent="0.2">
      <c r="H11" s="177"/>
      <c r="I11" s="177"/>
      <c r="J11" s="177"/>
      <c r="K11" s="177"/>
      <c r="L11" s="177"/>
      <c r="M11" s="218"/>
      <c r="N11" s="218"/>
      <c r="O11" s="218"/>
      <c r="P11" s="218"/>
      <c r="Q11" s="218"/>
      <c r="R11" s="218"/>
      <c r="T11" s="218"/>
      <c r="U11" s="218"/>
      <c r="V11" s="218"/>
      <c r="W11" s="178"/>
      <c r="X11" s="178"/>
      <c r="Y11" s="178"/>
      <c r="Z11" s="177"/>
      <c r="AA11" s="177"/>
      <c r="AB11" s="177"/>
      <c r="AC11" s="409"/>
      <c r="AD11" s="409"/>
      <c r="AE11" s="409"/>
      <c r="AF11" s="409"/>
      <c r="AG11" s="409"/>
      <c r="AH11" s="409"/>
    </row>
    <row r="12" spans="2:43" s="175" customFormat="1" ht="30" customHeight="1" x14ac:dyDescent="0.2">
      <c r="B12" s="533" t="s">
        <v>745</v>
      </c>
      <c r="C12" s="535"/>
      <c r="D12" s="533" t="s">
        <v>746</v>
      </c>
      <c r="E12" s="535"/>
      <c r="F12" s="174"/>
      <c r="G12" s="807" t="s">
        <v>1229</v>
      </c>
      <c r="H12" s="808"/>
      <c r="I12" s="808"/>
      <c r="J12" s="808"/>
      <c r="K12" s="809"/>
      <c r="L12" s="177"/>
      <c r="M12" s="768" t="s">
        <v>1360</v>
      </c>
      <c r="N12" s="768"/>
      <c r="O12" s="768"/>
      <c r="P12" s="768" t="s">
        <v>1151</v>
      </c>
      <c r="Q12" s="768"/>
      <c r="R12" s="768"/>
      <c r="S12" s="796"/>
      <c r="T12" s="796"/>
      <c r="U12" s="796"/>
      <c r="W12" s="742" t="s">
        <v>745</v>
      </c>
      <c r="X12" s="775"/>
      <c r="Y12" s="743"/>
      <c r="Z12" s="742" t="s">
        <v>704</v>
      </c>
      <c r="AA12" s="775"/>
      <c r="AB12" s="743"/>
      <c r="AC12" s="768" t="s">
        <v>705</v>
      </c>
      <c r="AD12" s="768"/>
      <c r="AE12" s="768"/>
      <c r="AF12" s="768" t="s">
        <v>706</v>
      </c>
      <c r="AG12" s="768"/>
      <c r="AH12" s="768"/>
      <c r="AJ12" s="769" t="s">
        <v>1141</v>
      </c>
      <c r="AK12" s="769"/>
      <c r="AL12" s="413" t="s">
        <v>1142</v>
      </c>
      <c r="AM12" s="413" t="s">
        <v>1153</v>
      </c>
      <c r="AN12" s="413" t="s">
        <v>1154</v>
      </c>
      <c r="AO12" s="413" t="s">
        <v>1144</v>
      </c>
      <c r="AP12" s="413" t="s">
        <v>1029</v>
      </c>
      <c r="AQ12" s="413"/>
    </row>
    <row r="13" spans="2:43" s="175" customFormat="1" ht="30" customHeight="1" x14ac:dyDescent="0.2">
      <c r="B13" s="533" t="s">
        <v>31</v>
      </c>
      <c r="C13" s="535"/>
      <c r="D13" s="853">
        <v>0.04</v>
      </c>
      <c r="E13" s="854"/>
      <c r="F13" s="174"/>
      <c r="G13" s="649"/>
      <c r="H13" s="650"/>
      <c r="I13" s="785" t="s">
        <v>758</v>
      </c>
      <c r="J13" s="785"/>
      <c r="K13" s="786"/>
      <c r="L13" s="177"/>
      <c r="M13" s="768" t="s">
        <v>1361</v>
      </c>
      <c r="N13" s="768"/>
      <c r="O13" s="768"/>
      <c r="P13" s="768" t="s">
        <v>1152</v>
      </c>
      <c r="Q13" s="768"/>
      <c r="R13" s="768"/>
      <c r="S13" s="796"/>
      <c r="T13" s="796"/>
      <c r="U13" s="796"/>
      <c r="V13" s="177"/>
      <c r="W13" s="742" t="s">
        <v>1383</v>
      </c>
      <c r="X13" s="775"/>
      <c r="Y13" s="743"/>
      <c r="Z13" s="771">
        <f>SUM(AP13:AP17)</f>
        <v>0</v>
      </c>
      <c r="AA13" s="772"/>
      <c r="AB13" s="773"/>
      <c r="AC13" s="627">
        <f>SUM(AO13:AO17)</f>
        <v>0</v>
      </c>
      <c r="AD13" s="627"/>
      <c r="AE13" s="627"/>
      <c r="AF13" s="627">
        <f>SUM(AN13:AN17)</f>
        <v>0</v>
      </c>
      <c r="AG13" s="627"/>
      <c r="AH13" s="627"/>
      <c r="AJ13" s="795" t="s">
        <v>31</v>
      </c>
      <c r="AK13" s="795"/>
      <c r="AL13" s="417">
        <f>Cadastro!BS18</f>
        <v>0</v>
      </c>
      <c r="AM13" s="418">
        <f t="shared" ref="AM13:AM19" si="0">AL13*G13</f>
        <v>0</v>
      </c>
      <c r="AN13" s="419">
        <f t="shared" ref="AN13:AN19" si="1">AM13*$S$12</f>
        <v>0</v>
      </c>
      <c r="AO13" s="419">
        <f t="shared" ref="AO13:AO19" si="2">AM13*$S$13</f>
        <v>0</v>
      </c>
      <c r="AP13" s="419">
        <f>AM13*$S$14</f>
        <v>0</v>
      </c>
      <c r="AQ13" s="419"/>
    </row>
    <row r="14" spans="2:43" s="175" customFormat="1" ht="30" customHeight="1" x14ac:dyDescent="0.2">
      <c r="B14" s="533" t="s">
        <v>1073</v>
      </c>
      <c r="C14" s="535"/>
      <c r="D14" s="853">
        <v>7.8E-2</v>
      </c>
      <c r="E14" s="854"/>
      <c r="F14" s="174"/>
      <c r="G14" s="783"/>
      <c r="H14" s="784"/>
      <c r="I14" s="787" t="s">
        <v>759</v>
      </c>
      <c r="J14" s="787"/>
      <c r="K14" s="788"/>
      <c r="L14" s="177"/>
      <c r="M14" s="768" t="s">
        <v>1347</v>
      </c>
      <c r="N14" s="768"/>
      <c r="O14" s="768"/>
      <c r="P14" s="768" t="s">
        <v>1148</v>
      </c>
      <c r="Q14" s="768"/>
      <c r="R14" s="768"/>
      <c r="S14" s="796"/>
      <c r="T14" s="796"/>
      <c r="U14" s="796"/>
      <c r="V14" s="177"/>
      <c r="W14" s="742" t="s">
        <v>888</v>
      </c>
      <c r="X14" s="775"/>
      <c r="Y14" s="743"/>
      <c r="Z14" s="771">
        <f>SUM(AP18:AP19)</f>
        <v>0</v>
      </c>
      <c r="AA14" s="772"/>
      <c r="AB14" s="773"/>
      <c r="AC14" s="627">
        <f>SUM(AO18:AO19)</f>
        <v>0</v>
      </c>
      <c r="AD14" s="627"/>
      <c r="AE14" s="627"/>
      <c r="AF14" s="627">
        <f>SUM(AN18:AN19)</f>
        <v>0</v>
      </c>
      <c r="AG14" s="627"/>
      <c r="AH14" s="627"/>
      <c r="AJ14" s="795" t="s">
        <v>1073</v>
      </c>
      <c r="AK14" s="795"/>
      <c r="AL14" s="417">
        <f>Cadastro!BS19+Cadastro!BS20</f>
        <v>0</v>
      </c>
      <c r="AM14" s="419">
        <f t="shared" si="0"/>
        <v>0</v>
      </c>
      <c r="AN14" s="419">
        <f t="shared" si="1"/>
        <v>0</v>
      </c>
      <c r="AO14" s="419">
        <f t="shared" si="2"/>
        <v>0</v>
      </c>
      <c r="AP14" s="419">
        <f t="shared" ref="AP14:AP19" si="3">AM14*$S$14</f>
        <v>0</v>
      </c>
      <c r="AQ14" s="419"/>
    </row>
    <row r="15" spans="2:43" s="175" customFormat="1" ht="30" customHeight="1" x14ac:dyDescent="0.2">
      <c r="B15" s="533" t="s">
        <v>1074</v>
      </c>
      <c r="C15" s="535"/>
      <c r="D15" s="853">
        <v>0.16900000000000001</v>
      </c>
      <c r="E15" s="854"/>
      <c r="F15" s="174"/>
      <c r="G15" s="783"/>
      <c r="H15" s="784"/>
      <c r="I15" s="787" t="s">
        <v>760</v>
      </c>
      <c r="J15" s="787"/>
      <c r="K15" s="788"/>
      <c r="L15" s="177"/>
      <c r="M15" s="774" t="s">
        <v>1150</v>
      </c>
      <c r="N15" s="774"/>
      <c r="O15" s="774"/>
      <c r="P15" s="774"/>
      <c r="Q15" s="774"/>
      <c r="R15" s="774"/>
      <c r="S15" s="774"/>
      <c r="T15" s="774"/>
      <c r="U15" s="774"/>
      <c r="V15" s="177"/>
      <c r="W15" s="566"/>
      <c r="X15" s="566"/>
      <c r="Y15" s="855"/>
      <c r="Z15" s="855"/>
      <c r="AA15" s="855"/>
      <c r="AB15" s="855"/>
      <c r="AC15" s="855"/>
      <c r="AD15" s="855"/>
      <c r="AE15" s="855"/>
      <c r="AF15" s="855"/>
      <c r="AG15" s="855"/>
      <c r="AH15" s="855"/>
      <c r="AJ15" s="795" t="s">
        <v>1074</v>
      </c>
      <c r="AK15" s="795"/>
      <c r="AL15" s="417">
        <f>Cadastro!BS21+Cadastro!BS22</f>
        <v>0</v>
      </c>
      <c r="AM15" s="418">
        <f t="shared" si="0"/>
        <v>0</v>
      </c>
      <c r="AN15" s="419">
        <f t="shared" si="1"/>
        <v>0</v>
      </c>
      <c r="AO15" s="419">
        <f t="shared" si="2"/>
        <v>0</v>
      </c>
      <c r="AP15" s="419">
        <f t="shared" si="3"/>
        <v>0</v>
      </c>
      <c r="AQ15" s="419"/>
    </row>
    <row r="16" spans="2:43" s="175" customFormat="1" ht="30" customHeight="1" x14ac:dyDescent="0.2">
      <c r="B16" s="533" t="s">
        <v>1077</v>
      </c>
      <c r="C16" s="535"/>
      <c r="D16" s="853">
        <v>0.32800000000000001</v>
      </c>
      <c r="E16" s="854"/>
      <c r="F16" s="174"/>
      <c r="G16" s="783"/>
      <c r="H16" s="784"/>
      <c r="I16" s="787" t="s">
        <v>761</v>
      </c>
      <c r="J16" s="787"/>
      <c r="K16" s="788"/>
      <c r="L16" s="177"/>
      <c r="M16" s="566"/>
      <c r="N16" s="566"/>
      <c r="O16" s="566"/>
      <c r="P16" s="566"/>
      <c r="Q16" s="566"/>
      <c r="R16" s="566"/>
      <c r="S16" s="566"/>
      <c r="T16" s="566"/>
      <c r="U16" s="566"/>
      <c r="V16" s="177"/>
      <c r="AF16" s="150"/>
      <c r="AJ16" s="795" t="s">
        <v>1077</v>
      </c>
      <c r="AK16" s="795"/>
      <c r="AL16" s="417">
        <f>Cadastro!BS23+Cadastro!BS24</f>
        <v>0</v>
      </c>
      <c r="AM16" s="418">
        <f t="shared" si="0"/>
        <v>0</v>
      </c>
      <c r="AN16" s="419">
        <f t="shared" si="1"/>
        <v>0</v>
      </c>
      <c r="AO16" s="419">
        <f t="shared" si="2"/>
        <v>0</v>
      </c>
      <c r="AP16" s="419">
        <f t="shared" si="3"/>
        <v>0</v>
      </c>
      <c r="AQ16" s="419"/>
    </row>
    <row r="17" spans="2:43" s="175" customFormat="1" ht="30" customHeight="1" x14ac:dyDescent="0.2">
      <c r="B17" s="533" t="s">
        <v>38</v>
      </c>
      <c r="C17" s="535"/>
      <c r="D17" s="853">
        <v>0.495</v>
      </c>
      <c r="E17" s="854"/>
      <c r="F17" s="407"/>
      <c r="G17" s="783"/>
      <c r="H17" s="784"/>
      <c r="I17" s="787" t="s">
        <v>762</v>
      </c>
      <c r="J17" s="787"/>
      <c r="K17" s="788"/>
      <c r="L17" s="177"/>
      <c r="M17" s="548"/>
      <c r="N17" s="548"/>
      <c r="O17" s="548"/>
      <c r="P17" s="858"/>
      <c r="Q17" s="858"/>
      <c r="R17" s="858"/>
      <c r="S17" s="857"/>
      <c r="T17" s="857"/>
      <c r="U17" s="857"/>
      <c r="V17" s="410"/>
      <c r="AF17" s="218"/>
      <c r="AJ17" s="795" t="s">
        <v>38</v>
      </c>
      <c r="AK17" s="795"/>
      <c r="AL17" s="417">
        <f>Cadastro!BS25</f>
        <v>0</v>
      </c>
      <c r="AM17" s="418">
        <f t="shared" si="0"/>
        <v>0</v>
      </c>
      <c r="AN17" s="419">
        <f t="shared" si="1"/>
        <v>0</v>
      </c>
      <c r="AO17" s="419">
        <f t="shared" si="2"/>
        <v>0</v>
      </c>
      <c r="AP17" s="419">
        <f t="shared" si="3"/>
        <v>0</v>
      </c>
      <c r="AQ17" s="419"/>
    </row>
    <row r="18" spans="2:43" s="175" customFormat="1" ht="30" customHeight="1" x14ac:dyDescent="0.2">
      <c r="B18" s="533" t="s">
        <v>1076</v>
      </c>
      <c r="C18" s="535"/>
      <c r="D18" s="853">
        <v>0.495</v>
      </c>
      <c r="E18" s="854"/>
      <c r="F18" s="381"/>
      <c r="G18" s="783"/>
      <c r="H18" s="784"/>
      <c r="I18" s="787" t="s">
        <v>763</v>
      </c>
      <c r="J18" s="787"/>
      <c r="K18" s="788"/>
      <c r="L18" s="177"/>
      <c r="M18" s="548"/>
      <c r="N18" s="548"/>
      <c r="O18" s="548"/>
      <c r="P18" s="858"/>
      <c r="Q18" s="858"/>
      <c r="R18" s="858"/>
      <c r="S18" s="857"/>
      <c r="T18" s="857"/>
      <c r="U18" s="857"/>
      <c r="V18" s="177"/>
      <c r="AF18" s="239"/>
      <c r="AJ18" s="768" t="s">
        <v>1076</v>
      </c>
      <c r="AK18" s="768"/>
      <c r="AL18" s="412">
        <f>Cadastro!BS28</f>
        <v>0</v>
      </c>
      <c r="AM18" s="415">
        <f t="shared" si="0"/>
        <v>0</v>
      </c>
      <c r="AN18" s="416">
        <f t="shared" si="1"/>
        <v>0</v>
      </c>
      <c r="AO18" s="416">
        <f t="shared" si="2"/>
        <v>0</v>
      </c>
      <c r="AP18" s="416">
        <f t="shared" si="3"/>
        <v>0</v>
      </c>
      <c r="AQ18" s="416"/>
    </row>
    <row r="19" spans="2:43" s="175" customFormat="1" ht="34.5" customHeight="1" x14ac:dyDescent="0.2">
      <c r="B19" s="533" t="s">
        <v>1075</v>
      </c>
      <c r="C19" s="535"/>
      <c r="D19" s="853">
        <v>0.60899999999999999</v>
      </c>
      <c r="E19" s="854"/>
      <c r="F19" s="381"/>
      <c r="G19" s="793"/>
      <c r="H19" s="794"/>
      <c r="I19" s="789" t="s">
        <v>764</v>
      </c>
      <c r="J19" s="789"/>
      <c r="K19" s="790"/>
      <c r="L19" s="177"/>
      <c r="V19" s="409"/>
      <c r="AF19" s="239"/>
      <c r="AJ19" s="768" t="s">
        <v>1075</v>
      </c>
      <c r="AK19" s="768"/>
      <c r="AL19" s="412">
        <f>SUM(Cadastro!BS29:CA32)</f>
        <v>0</v>
      </c>
      <c r="AM19" s="415">
        <f t="shared" si="0"/>
        <v>0</v>
      </c>
      <c r="AN19" s="416">
        <f t="shared" si="1"/>
        <v>0</v>
      </c>
      <c r="AO19" s="416">
        <f t="shared" si="2"/>
        <v>0</v>
      </c>
      <c r="AP19" s="416">
        <f t="shared" si="3"/>
        <v>0</v>
      </c>
      <c r="AQ19" s="416"/>
    </row>
    <row r="20" spans="2:43" s="175" customFormat="1" ht="15.75" customHeight="1" x14ac:dyDescent="0.2">
      <c r="D20" s="408"/>
      <c r="E20" s="408"/>
      <c r="F20" s="381"/>
      <c r="G20" s="381"/>
      <c r="H20" s="381"/>
      <c r="I20" s="381"/>
      <c r="J20" s="381"/>
      <c r="K20" s="381"/>
      <c r="L20" s="381"/>
      <c r="N20" s="381"/>
      <c r="O20" s="381"/>
      <c r="P20" s="381"/>
      <c r="Q20" s="381"/>
      <c r="R20" s="381"/>
      <c r="S20" s="381"/>
      <c r="T20" s="381"/>
      <c r="U20" s="381"/>
      <c r="V20" s="381"/>
      <c r="W20" s="381"/>
      <c r="X20" s="381"/>
      <c r="Y20" s="381"/>
      <c r="Z20" s="381"/>
      <c r="AA20" s="381"/>
      <c r="AB20" s="381"/>
      <c r="AC20" s="381"/>
      <c r="AD20" s="381"/>
      <c r="AF20" s="178"/>
      <c r="AG20" s="178"/>
      <c r="AL20" s="411">
        <f>SUM(AL13:AL19)</f>
        <v>0</v>
      </c>
      <c r="AM20" s="411">
        <f>SUM(AM13:AM19)</f>
        <v>0</v>
      </c>
      <c r="AN20" s="411">
        <f>SUM(AN13:AN19)</f>
        <v>0</v>
      </c>
      <c r="AO20" s="411">
        <f>SUM(AO13:AO19)</f>
        <v>0</v>
      </c>
      <c r="AP20" s="411">
        <f>SUM(AP13:AP19)</f>
        <v>0</v>
      </c>
      <c r="AQ20" s="414"/>
    </row>
    <row r="21" spans="2:43" ht="42.75" customHeight="1" x14ac:dyDescent="0.2">
      <c r="B21" s="741" t="s">
        <v>1281</v>
      </c>
      <c r="C21" s="741"/>
      <c r="D21" s="741"/>
      <c r="E21" s="741"/>
      <c r="F21" s="741"/>
      <c r="G21" s="741"/>
      <c r="H21" s="741"/>
      <c r="I21" s="741"/>
      <c r="J21" s="741"/>
      <c r="K21" s="741"/>
      <c r="M21" s="810" t="s">
        <v>1147</v>
      </c>
      <c r="N21" s="810"/>
      <c r="P21" s="741" t="s">
        <v>1282</v>
      </c>
      <c r="Q21" s="741"/>
      <c r="R21" s="741"/>
      <c r="S21" s="741"/>
      <c r="T21" s="741"/>
      <c r="U21" s="741"/>
      <c r="V21" s="741"/>
      <c r="W21" s="741"/>
      <c r="X21" s="741"/>
      <c r="Y21" s="741"/>
      <c r="Z21" s="741"/>
      <c r="AA21" s="741"/>
      <c r="AM21" s="454" t="e">
        <f>AM20/AL20</f>
        <v>#DIV/0!</v>
      </c>
    </row>
    <row r="22" spans="2:43" ht="42.75" customHeight="1" x14ac:dyDescent="0.2">
      <c r="B22" s="860" t="s">
        <v>825</v>
      </c>
      <c r="C22" s="860"/>
      <c r="D22" s="860"/>
      <c r="E22" s="860"/>
      <c r="F22" s="715" t="s">
        <v>1149</v>
      </c>
      <c r="G22" s="758"/>
      <c r="H22" s="758"/>
      <c r="I22" s="716"/>
      <c r="J22" s="745" t="s">
        <v>1272</v>
      </c>
      <c r="K22" s="747"/>
      <c r="M22" s="810"/>
      <c r="N22" s="810"/>
      <c r="P22" s="852" t="s">
        <v>4</v>
      </c>
      <c r="Q22" s="852"/>
      <c r="R22" s="852"/>
      <c r="S22" s="849" t="s">
        <v>1364</v>
      </c>
      <c r="T22" s="849"/>
      <c r="U22" s="849"/>
      <c r="V22" s="851" t="s">
        <v>1365</v>
      </c>
      <c r="W22" s="851"/>
      <c r="X22" s="851"/>
      <c r="Y22" s="849" t="s">
        <v>1366</v>
      </c>
      <c r="Z22" s="849"/>
      <c r="AA22" s="849"/>
    </row>
    <row r="23" spans="2:43" ht="42.75" customHeight="1" x14ac:dyDescent="0.2">
      <c r="B23" s="768" t="s">
        <v>1386</v>
      </c>
      <c r="C23" s="768"/>
      <c r="D23" s="744">
        <f>SUM(Y13:AH13)</f>
        <v>0</v>
      </c>
      <c r="E23" s="859"/>
      <c r="F23" s="827"/>
      <c r="G23" s="827"/>
      <c r="H23" s="827"/>
      <c r="I23" s="827"/>
      <c r="J23" s="825" t="e">
        <f>F23/D23</f>
        <v>#DIV/0!</v>
      </c>
      <c r="K23" s="826"/>
      <c r="M23" s="856"/>
      <c r="N23" s="856"/>
      <c r="P23" s="850">
        <f>D23*M23</f>
        <v>0</v>
      </c>
      <c r="Q23" s="850"/>
      <c r="R23" s="850"/>
      <c r="S23" s="850">
        <f>P23*S14</f>
        <v>0</v>
      </c>
      <c r="T23" s="850"/>
      <c r="U23" s="850"/>
      <c r="V23" s="850">
        <f>P23*S13</f>
        <v>0</v>
      </c>
      <c r="W23" s="850"/>
      <c r="X23" s="850"/>
      <c r="Y23" s="850">
        <f>P23*S12</f>
        <v>0</v>
      </c>
      <c r="Z23" s="850"/>
      <c r="AA23" s="850"/>
    </row>
    <row r="24" spans="2:43" ht="42.75" customHeight="1" x14ac:dyDescent="0.2">
      <c r="B24" s="768" t="s">
        <v>804</v>
      </c>
      <c r="C24" s="768"/>
      <c r="D24" s="744">
        <f>SUM(Y14:AH14)</f>
        <v>0</v>
      </c>
      <c r="E24" s="859"/>
      <c r="F24" s="827"/>
      <c r="G24" s="827"/>
      <c r="H24" s="827"/>
      <c r="I24" s="827"/>
      <c r="J24" s="825" t="e">
        <f>F24/D24</f>
        <v>#DIV/0!</v>
      </c>
      <c r="K24" s="826"/>
      <c r="M24" s="856"/>
      <c r="N24" s="856"/>
      <c r="P24" s="850">
        <f>D24*M24</f>
        <v>0</v>
      </c>
      <c r="Q24" s="850"/>
      <c r="R24" s="850"/>
      <c r="S24" s="850">
        <f>P24*S14</f>
        <v>0</v>
      </c>
      <c r="T24" s="850"/>
      <c r="U24" s="850"/>
      <c r="V24" s="850">
        <f>P24*S13</f>
        <v>0</v>
      </c>
      <c r="W24" s="850"/>
      <c r="X24" s="850"/>
      <c r="Y24" s="850">
        <f>P24*S12</f>
        <v>0</v>
      </c>
      <c r="Z24" s="850"/>
      <c r="AA24" s="850"/>
    </row>
    <row r="27" spans="2:43" ht="15" customHeight="1" x14ac:dyDescent="0.25">
      <c r="B27" s="402" t="s">
        <v>1195</v>
      </c>
    </row>
    <row r="30" spans="2:43" s="151" customFormat="1" ht="15.75" x14ac:dyDescent="0.2">
      <c r="C30" s="152"/>
      <c r="D30" s="494"/>
      <c r="E30" s="494"/>
      <c r="F30" s="490" t="s">
        <v>607</v>
      </c>
      <c r="G30" s="490"/>
      <c r="H30" s="490"/>
      <c r="I30" s="490"/>
      <c r="J30" s="490"/>
      <c r="K30" s="490"/>
      <c r="L30" s="490"/>
      <c r="M30" s="490"/>
      <c r="N30" s="490"/>
      <c r="O30" s="490"/>
      <c r="P30" s="490"/>
      <c r="Q30" s="490"/>
    </row>
    <row r="31" spans="2:43" s="151" customFormat="1" ht="6" customHeight="1" x14ac:dyDescent="0.2">
      <c r="C31" s="152"/>
    </row>
    <row r="32" spans="2:43" s="151" customFormat="1" ht="15.75" customHeight="1" x14ac:dyDescent="0.2">
      <c r="D32" s="161"/>
      <c r="E32" s="161"/>
      <c r="F32" s="637" t="s">
        <v>586</v>
      </c>
      <c r="G32" s="638"/>
      <c r="H32" s="638"/>
      <c r="I32" s="638"/>
      <c r="J32" s="638"/>
      <c r="K32" s="638"/>
      <c r="L32" s="638"/>
      <c r="M32" s="638"/>
      <c r="N32" s="638"/>
      <c r="O32" s="638"/>
      <c r="P32" s="638"/>
      <c r="Q32" s="638"/>
      <c r="R32" s="638"/>
      <c r="S32" s="638"/>
      <c r="T32" s="639"/>
      <c r="U32" s="173"/>
      <c r="V32" s="640" t="s">
        <v>1367</v>
      </c>
      <c r="W32" s="640"/>
      <c r="X32" s="640"/>
      <c r="Y32" s="640"/>
      <c r="Z32" s="640"/>
      <c r="AA32" s="640"/>
      <c r="AB32" s="640"/>
      <c r="AC32" s="640"/>
      <c r="AD32" s="640"/>
    </row>
    <row r="33" spans="3:30" s="151" customFormat="1" ht="5.0999999999999996" customHeight="1" x14ac:dyDescent="0.2">
      <c r="C33" s="152"/>
    </row>
    <row r="34" spans="3:30" s="151" customFormat="1" ht="21.95" customHeight="1" x14ac:dyDescent="0.2">
      <c r="D34" s="161"/>
      <c r="E34" s="161"/>
      <c r="F34" s="551" t="s">
        <v>826</v>
      </c>
      <c r="G34" s="552"/>
      <c r="H34" s="552"/>
      <c r="I34" s="553"/>
      <c r="J34" s="174"/>
      <c r="K34" s="551" t="s">
        <v>609</v>
      </c>
      <c r="L34" s="552"/>
      <c r="M34" s="552"/>
      <c r="N34" s="552"/>
      <c r="O34" s="552"/>
      <c r="P34" s="553"/>
      <c r="Q34" s="174"/>
      <c r="R34" s="766" t="s">
        <v>889</v>
      </c>
      <c r="S34" s="766"/>
      <c r="T34" s="766"/>
      <c r="U34" s="175"/>
      <c r="V34" s="647"/>
      <c r="W34" s="648"/>
      <c r="X34" s="531" t="s">
        <v>610</v>
      </c>
      <c r="Y34" s="531"/>
      <c r="Z34" s="531"/>
      <c r="AA34" s="531"/>
      <c r="AB34" s="531"/>
      <c r="AC34" s="531"/>
      <c r="AD34" s="532"/>
    </row>
    <row r="35" spans="3:30" s="151" customFormat="1" ht="21.95" customHeight="1" x14ac:dyDescent="0.2">
      <c r="D35" s="161"/>
      <c r="E35" s="161"/>
      <c r="F35" s="693"/>
      <c r="G35" s="548"/>
      <c r="H35" s="548"/>
      <c r="I35" s="694"/>
      <c r="J35" s="174"/>
      <c r="K35" s="554"/>
      <c r="L35" s="555"/>
      <c r="M35" s="555"/>
      <c r="N35" s="555"/>
      <c r="O35" s="555"/>
      <c r="P35" s="556"/>
      <c r="Q35" s="174"/>
      <c r="R35" s="766"/>
      <c r="S35" s="766"/>
      <c r="T35" s="766"/>
      <c r="U35" s="175"/>
      <c r="V35" s="647"/>
      <c r="W35" s="648"/>
      <c r="X35" s="531" t="s">
        <v>611</v>
      </c>
      <c r="Y35" s="531"/>
      <c r="Z35" s="531"/>
      <c r="AA35" s="531"/>
      <c r="AB35" s="531"/>
      <c r="AC35" s="531"/>
      <c r="AD35" s="532"/>
    </row>
    <row r="36" spans="3:30" s="151" customFormat="1" ht="21.95" customHeight="1" x14ac:dyDescent="0.2">
      <c r="D36" s="161"/>
      <c r="E36" s="161"/>
      <c r="F36" s="693"/>
      <c r="G36" s="548"/>
      <c r="H36" s="548"/>
      <c r="I36" s="694"/>
      <c r="J36" s="174"/>
      <c r="K36" s="551" t="s">
        <v>1368</v>
      </c>
      <c r="L36" s="552"/>
      <c r="M36" s="552"/>
      <c r="N36" s="552"/>
      <c r="O36" s="552"/>
      <c r="P36" s="553"/>
      <c r="Q36" s="174"/>
      <c r="R36" s="766"/>
      <c r="S36" s="766"/>
      <c r="T36" s="766"/>
      <c r="U36" s="175"/>
      <c r="V36" s="647"/>
      <c r="W36" s="648"/>
      <c r="X36" s="531" t="s">
        <v>900</v>
      </c>
      <c r="Y36" s="531"/>
      <c r="Z36" s="531"/>
      <c r="AA36" s="531"/>
      <c r="AB36" s="531"/>
      <c r="AC36" s="531"/>
      <c r="AD36" s="532"/>
    </row>
    <row r="37" spans="3:30" s="151" customFormat="1" ht="21.95" customHeight="1" x14ac:dyDescent="0.2">
      <c r="D37" s="161"/>
      <c r="E37" s="161"/>
      <c r="F37" s="693"/>
      <c r="G37" s="548"/>
      <c r="H37" s="548"/>
      <c r="I37" s="694"/>
      <c r="J37" s="174"/>
      <c r="K37" s="554"/>
      <c r="L37" s="555"/>
      <c r="M37" s="555"/>
      <c r="N37" s="555"/>
      <c r="O37" s="555"/>
      <c r="P37" s="556"/>
      <c r="Q37" s="174"/>
      <c r="R37" s="766"/>
      <c r="S37" s="766"/>
      <c r="T37" s="766"/>
      <c r="U37" s="175"/>
      <c r="V37" s="647"/>
      <c r="W37" s="648"/>
      <c r="X37" s="531" t="s">
        <v>901</v>
      </c>
      <c r="Y37" s="531"/>
      <c r="Z37" s="531"/>
      <c r="AA37" s="531"/>
      <c r="AB37" s="531"/>
      <c r="AC37" s="531"/>
      <c r="AD37" s="532"/>
    </row>
    <row r="38" spans="3:30" s="151" customFormat="1" ht="21.95" customHeight="1" x14ac:dyDescent="0.2">
      <c r="D38" s="161"/>
      <c r="E38" s="161"/>
      <c r="F38" s="693"/>
      <c r="G38" s="548"/>
      <c r="H38" s="548"/>
      <c r="I38" s="694"/>
      <c r="K38" s="551" t="s">
        <v>827</v>
      </c>
      <c r="L38" s="552"/>
      <c r="M38" s="552"/>
      <c r="N38" s="552"/>
      <c r="O38" s="552"/>
      <c r="P38" s="553"/>
      <c r="R38" s="766"/>
      <c r="S38" s="766"/>
      <c r="T38" s="766"/>
      <c r="V38" s="647"/>
      <c r="W38" s="648"/>
      <c r="X38" s="531" t="s">
        <v>908</v>
      </c>
      <c r="Y38" s="531"/>
      <c r="Z38" s="531"/>
      <c r="AA38" s="531"/>
      <c r="AB38" s="531"/>
      <c r="AC38" s="531"/>
      <c r="AD38" s="532"/>
    </row>
    <row r="39" spans="3:30" s="151" customFormat="1" ht="21.95" customHeight="1" x14ac:dyDescent="0.2">
      <c r="D39" s="161"/>
      <c r="E39" s="161"/>
      <c r="F39" s="693"/>
      <c r="G39" s="548"/>
      <c r="H39" s="548"/>
      <c r="I39" s="694"/>
      <c r="K39" s="554"/>
      <c r="L39" s="555"/>
      <c r="M39" s="555"/>
      <c r="N39" s="555"/>
      <c r="O39" s="555"/>
      <c r="P39" s="556"/>
      <c r="R39" s="766"/>
      <c r="S39" s="766"/>
      <c r="T39" s="766"/>
      <c r="V39" s="647"/>
      <c r="W39" s="648"/>
      <c r="X39" s="531" t="s">
        <v>909</v>
      </c>
      <c r="Y39" s="531"/>
      <c r="Z39" s="531"/>
      <c r="AA39" s="531"/>
      <c r="AB39" s="531"/>
      <c r="AC39" s="531"/>
      <c r="AD39" s="532"/>
    </row>
    <row r="40" spans="3:30" s="151" customFormat="1" ht="55.5" customHeight="1" x14ac:dyDescent="0.2">
      <c r="C40" s="152"/>
      <c r="F40" s="693"/>
      <c r="G40" s="548"/>
      <c r="H40" s="548"/>
      <c r="I40" s="694"/>
      <c r="K40" s="533" t="s">
        <v>1369</v>
      </c>
      <c r="L40" s="534"/>
      <c r="M40" s="534"/>
      <c r="N40" s="534"/>
      <c r="O40" s="534"/>
      <c r="P40" s="535"/>
      <c r="R40" s="766"/>
      <c r="S40" s="766"/>
      <c r="T40" s="766"/>
      <c r="V40" s="647"/>
      <c r="W40" s="648"/>
      <c r="X40" s="531" t="s">
        <v>615</v>
      </c>
      <c r="Y40" s="531"/>
      <c r="Z40" s="531"/>
      <c r="AA40" s="531"/>
      <c r="AB40" s="531"/>
      <c r="AC40" s="531"/>
      <c r="AD40" s="532"/>
    </row>
    <row r="41" spans="3:30" s="151" customFormat="1" ht="50.1" customHeight="1" x14ac:dyDescent="0.2">
      <c r="C41" s="152"/>
      <c r="F41" s="693"/>
      <c r="G41" s="548"/>
      <c r="H41" s="548"/>
      <c r="I41" s="694"/>
      <c r="K41" s="533" t="s">
        <v>1030</v>
      </c>
      <c r="L41" s="534"/>
      <c r="M41" s="534"/>
      <c r="N41" s="534"/>
      <c r="O41" s="534"/>
      <c r="P41" s="535"/>
      <c r="R41" s="766"/>
      <c r="S41" s="766"/>
      <c r="T41" s="766"/>
      <c r="V41" s="647"/>
      <c r="W41" s="648"/>
      <c r="X41" s="531" t="s">
        <v>1016</v>
      </c>
      <c r="Y41" s="531"/>
      <c r="Z41" s="531"/>
      <c r="AA41" s="531"/>
      <c r="AB41" s="531"/>
      <c r="AC41" s="531"/>
      <c r="AD41" s="532"/>
    </row>
    <row r="42" spans="3:30" s="151" customFormat="1" ht="39.950000000000003" customHeight="1" x14ac:dyDescent="0.2">
      <c r="C42" s="152"/>
      <c r="F42" s="693"/>
      <c r="G42" s="548"/>
      <c r="H42" s="548"/>
      <c r="I42" s="694"/>
      <c r="K42" s="533" t="s">
        <v>805</v>
      </c>
      <c r="L42" s="534"/>
      <c r="M42" s="534"/>
      <c r="N42" s="534"/>
      <c r="O42" s="534"/>
      <c r="P42" s="535"/>
      <c r="R42" s="766"/>
      <c r="S42" s="766"/>
      <c r="T42" s="766"/>
      <c r="V42" s="647"/>
      <c r="W42" s="648"/>
      <c r="X42" s="531" t="s">
        <v>9</v>
      </c>
      <c r="Y42" s="531"/>
      <c r="Z42" s="531"/>
      <c r="AA42" s="531"/>
      <c r="AB42" s="531"/>
      <c r="AC42" s="531"/>
      <c r="AD42" s="532"/>
    </row>
    <row r="43" spans="3:30" s="151" customFormat="1" ht="45" customHeight="1" x14ac:dyDescent="0.2">
      <c r="C43" s="152"/>
      <c r="F43" s="561" t="s">
        <v>810</v>
      </c>
      <c r="G43" s="561"/>
      <c r="H43" s="561"/>
      <c r="I43" s="561"/>
      <c r="K43" s="533" t="s">
        <v>828</v>
      </c>
      <c r="L43" s="534"/>
      <c r="M43" s="534"/>
      <c r="N43" s="534"/>
      <c r="O43" s="534"/>
      <c r="P43" s="535"/>
      <c r="R43" s="766"/>
      <c r="S43" s="766"/>
      <c r="T43" s="766"/>
      <c r="V43" s="660"/>
      <c r="W43" s="652"/>
      <c r="X43" s="531" t="s">
        <v>618</v>
      </c>
      <c r="Y43" s="531"/>
      <c r="Z43" s="531"/>
      <c r="AA43" s="531"/>
      <c r="AB43" s="531"/>
      <c r="AC43" s="531"/>
      <c r="AD43" s="532"/>
    </row>
    <row r="44" spans="3:30" s="151" customFormat="1" ht="30" customHeight="1" x14ac:dyDescent="0.2">
      <c r="C44" s="152"/>
      <c r="F44" s="561"/>
      <c r="G44" s="561"/>
      <c r="H44" s="561"/>
      <c r="I44" s="561"/>
      <c r="K44" s="533" t="s">
        <v>830</v>
      </c>
      <c r="L44" s="534"/>
      <c r="M44" s="534"/>
      <c r="N44" s="534"/>
      <c r="O44" s="534"/>
      <c r="P44" s="535"/>
      <c r="R44" s="766"/>
      <c r="S44" s="766"/>
      <c r="T44" s="766"/>
      <c r="V44" s="660"/>
      <c r="W44" s="652"/>
      <c r="X44" s="531" t="s">
        <v>622</v>
      </c>
      <c r="Y44" s="531"/>
      <c r="Z44" s="531"/>
      <c r="AA44" s="531"/>
      <c r="AB44" s="531"/>
      <c r="AC44" s="531"/>
      <c r="AD44" s="532"/>
    </row>
    <row r="45" spans="3:30" s="151" customFormat="1" ht="50.25" customHeight="1" x14ac:dyDescent="0.2">
      <c r="C45" s="152"/>
      <c r="F45" s="561"/>
      <c r="G45" s="561"/>
      <c r="H45" s="561"/>
      <c r="I45" s="561"/>
      <c r="K45" s="533" t="s">
        <v>832</v>
      </c>
      <c r="L45" s="534"/>
      <c r="M45" s="534"/>
      <c r="N45" s="534"/>
      <c r="O45" s="534"/>
      <c r="P45" s="535"/>
      <c r="R45" s="766"/>
      <c r="S45" s="766"/>
      <c r="T45" s="766"/>
      <c r="V45" s="660"/>
      <c r="W45" s="652"/>
      <c r="X45" s="531" t="s">
        <v>831</v>
      </c>
      <c r="Y45" s="531"/>
      <c r="Z45" s="531"/>
      <c r="AA45" s="531"/>
      <c r="AB45" s="531"/>
      <c r="AC45" s="531"/>
      <c r="AD45" s="532"/>
    </row>
    <row r="46" spans="3:30" s="151" customFormat="1" ht="44.25" customHeight="1" x14ac:dyDescent="0.2">
      <c r="C46" s="152"/>
      <c r="F46" s="561"/>
      <c r="G46" s="561"/>
      <c r="H46" s="561"/>
      <c r="I46" s="561"/>
      <c r="K46" s="533" t="s">
        <v>829</v>
      </c>
      <c r="L46" s="534"/>
      <c r="M46" s="534"/>
      <c r="N46" s="534"/>
      <c r="O46" s="534"/>
      <c r="P46" s="535"/>
      <c r="R46" s="766"/>
      <c r="S46" s="766"/>
      <c r="T46" s="766"/>
      <c r="V46" s="660"/>
      <c r="W46" s="652"/>
      <c r="X46" s="531" t="s">
        <v>620</v>
      </c>
      <c r="Y46" s="531"/>
      <c r="Z46" s="531"/>
      <c r="AA46" s="531"/>
      <c r="AB46" s="531"/>
      <c r="AC46" s="531"/>
      <c r="AD46" s="532"/>
    </row>
    <row r="47" spans="3:30" s="151" customFormat="1" ht="15.75" customHeight="1" x14ac:dyDescent="0.2">
      <c r="C47" s="152"/>
      <c r="V47" s="560" t="s">
        <v>792</v>
      </c>
      <c r="W47" s="560"/>
      <c r="X47" s="560"/>
      <c r="Y47" s="560"/>
      <c r="Z47" s="560"/>
      <c r="AA47" s="560"/>
      <c r="AB47" s="560"/>
      <c r="AC47" s="560"/>
      <c r="AD47" s="560"/>
    </row>
    <row r="48" spans="3:30" s="151" customFormat="1" ht="15.75" x14ac:dyDescent="0.2">
      <c r="C48" s="152"/>
      <c r="V48" s="560"/>
      <c r="W48" s="560"/>
      <c r="X48" s="560"/>
      <c r="Y48" s="560"/>
      <c r="Z48" s="560"/>
      <c r="AA48" s="560"/>
      <c r="AB48" s="560"/>
      <c r="AC48" s="560"/>
      <c r="AD48" s="560"/>
    </row>
    <row r="49" spans="3:30" s="151" customFormat="1" ht="15.75" x14ac:dyDescent="0.2">
      <c r="C49" s="152"/>
      <c r="V49" s="560"/>
      <c r="W49" s="560"/>
      <c r="X49" s="560"/>
      <c r="Y49" s="560"/>
      <c r="Z49" s="560"/>
      <c r="AA49" s="560"/>
      <c r="AB49" s="560"/>
      <c r="AC49" s="560"/>
      <c r="AD49" s="560"/>
    </row>
    <row r="50" spans="3:30" s="151" customFormat="1" ht="15.75" x14ac:dyDescent="0.2">
      <c r="C50" s="152"/>
      <c r="V50" s="376"/>
      <c r="W50" s="376"/>
      <c r="X50" s="376"/>
      <c r="Y50" s="376"/>
      <c r="Z50" s="376"/>
      <c r="AA50" s="376"/>
      <c r="AB50" s="376"/>
      <c r="AC50" s="376"/>
      <c r="AD50" s="376"/>
    </row>
    <row r="51" spans="3:30" s="151" customFormat="1" ht="15.75" x14ac:dyDescent="0.2">
      <c r="C51" s="152"/>
      <c r="D51" s="494"/>
      <c r="E51" s="494"/>
      <c r="F51" s="151" t="s">
        <v>630</v>
      </c>
    </row>
    <row r="52" spans="3:30" s="151" customFormat="1" ht="5.0999999999999996" customHeight="1" x14ac:dyDescent="0.2">
      <c r="C52" s="152"/>
    </row>
    <row r="53" spans="3:30" s="151" customFormat="1" ht="10.5" customHeight="1" x14ac:dyDescent="0.2">
      <c r="D53" s="161"/>
      <c r="E53" s="161"/>
    </row>
    <row r="54" spans="3:30" s="151" customFormat="1" ht="84.75" customHeight="1" x14ac:dyDescent="0.2">
      <c r="C54" s="152"/>
      <c r="F54" s="561" t="s">
        <v>631</v>
      </c>
      <c r="G54" s="561"/>
      <c r="H54" s="561"/>
      <c r="I54" s="561"/>
      <c r="K54" s="533" t="s">
        <v>1370</v>
      </c>
      <c r="L54" s="534"/>
      <c r="M54" s="534"/>
      <c r="N54" s="534"/>
      <c r="O54" s="535"/>
      <c r="Q54" s="848" t="s">
        <v>889</v>
      </c>
      <c r="R54" s="848"/>
      <c r="S54" s="848"/>
      <c r="T54" s="848"/>
      <c r="V54" s="660"/>
      <c r="W54" s="652"/>
      <c r="X54" s="531" t="s">
        <v>833</v>
      </c>
      <c r="Y54" s="531"/>
      <c r="Z54" s="531"/>
      <c r="AA54" s="531"/>
      <c r="AB54" s="531"/>
      <c r="AC54" s="531"/>
      <c r="AD54" s="532"/>
    </row>
    <row r="55" spans="3:30" s="151" customFormat="1" ht="20.100000000000001" customHeight="1" x14ac:dyDescent="0.2">
      <c r="C55" s="152"/>
      <c r="V55" s="560" t="s">
        <v>594</v>
      </c>
      <c r="W55" s="560"/>
      <c r="X55" s="560"/>
      <c r="Y55" s="560"/>
      <c r="Z55" s="560"/>
      <c r="AA55" s="560"/>
      <c r="AB55" s="560"/>
      <c r="AC55" s="560"/>
      <c r="AD55" s="560"/>
    </row>
    <row r="56" spans="3:30" s="151" customFormat="1" ht="20.100000000000001" customHeight="1" x14ac:dyDescent="0.2">
      <c r="C56" s="152"/>
      <c r="V56" s="560"/>
      <c r="W56" s="560"/>
      <c r="X56" s="560"/>
      <c r="Y56" s="560"/>
      <c r="Z56" s="560"/>
      <c r="AA56" s="560"/>
      <c r="AB56" s="560"/>
      <c r="AC56" s="560"/>
      <c r="AD56" s="560"/>
    </row>
    <row r="57" spans="3:30" s="151" customFormat="1" ht="15.75" x14ac:dyDescent="0.2">
      <c r="C57" s="152"/>
      <c r="D57" s="494"/>
      <c r="E57" s="494"/>
      <c r="F57" s="151" t="s">
        <v>634</v>
      </c>
      <c r="L57" s="176"/>
      <c r="M57" s="191"/>
      <c r="N57" s="192"/>
      <c r="O57" s="193"/>
      <c r="P57" s="193"/>
      <c r="Q57" s="193"/>
      <c r="R57" s="193"/>
      <c r="S57" s="193"/>
    </row>
    <row r="58" spans="3:30" s="151" customFormat="1" ht="5.0999999999999996" customHeight="1" x14ac:dyDescent="0.2">
      <c r="C58" s="152"/>
    </row>
    <row r="59" spans="3:30" s="151" customFormat="1" ht="12.75" customHeight="1" x14ac:dyDescent="0.2">
      <c r="C59" s="152"/>
      <c r="W59" s="377"/>
      <c r="AB59" s="377"/>
      <c r="AC59" s="377"/>
      <c r="AD59" s="377"/>
    </row>
    <row r="60" spans="3:30" s="151" customFormat="1" ht="22.5" customHeight="1" x14ac:dyDescent="0.2">
      <c r="D60" s="374"/>
      <c r="E60" s="374"/>
      <c r="F60" s="834" t="s">
        <v>637</v>
      </c>
      <c r="G60" s="835"/>
      <c r="H60" s="836"/>
      <c r="J60" s="733" t="s">
        <v>83</v>
      </c>
      <c r="K60" s="734"/>
      <c r="L60" s="734"/>
      <c r="M60" s="734"/>
      <c r="N60" s="734"/>
      <c r="O60" s="735"/>
      <c r="P60" s="202">
        <v>1</v>
      </c>
      <c r="Q60" s="739" t="s">
        <v>840</v>
      </c>
      <c r="R60" s="739"/>
      <c r="S60" s="740"/>
      <c r="U60" s="842" t="s">
        <v>889</v>
      </c>
      <c r="V60" s="843"/>
      <c r="W60" s="377"/>
      <c r="X60" s="208"/>
      <c r="Y60" s="731" t="s">
        <v>840</v>
      </c>
      <c r="Z60" s="732"/>
      <c r="AA60" s="732"/>
      <c r="AB60" s="732"/>
      <c r="AC60" s="377"/>
      <c r="AD60" s="377"/>
    </row>
    <row r="61" spans="3:30" s="151" customFormat="1" ht="23.1" customHeight="1" x14ac:dyDescent="0.2">
      <c r="D61" s="374"/>
      <c r="E61" s="374"/>
      <c r="F61" s="837"/>
      <c r="G61" s="669"/>
      <c r="H61" s="838"/>
      <c r="J61" s="736"/>
      <c r="K61" s="737"/>
      <c r="L61" s="737"/>
      <c r="M61" s="737"/>
      <c r="N61" s="737"/>
      <c r="O61" s="738"/>
      <c r="P61" s="202">
        <v>2</v>
      </c>
      <c r="Q61" s="739" t="s">
        <v>841</v>
      </c>
      <c r="R61" s="739"/>
      <c r="S61" s="740"/>
      <c r="U61" s="844"/>
      <c r="V61" s="845"/>
      <c r="W61" s="377"/>
      <c r="X61" s="208"/>
      <c r="Y61" s="731" t="s">
        <v>1093</v>
      </c>
      <c r="Z61" s="732"/>
      <c r="AA61" s="732"/>
      <c r="AB61" s="732"/>
      <c r="AC61" s="377"/>
      <c r="AD61" s="377"/>
    </row>
    <row r="62" spans="3:30" s="151" customFormat="1" ht="23.1" customHeight="1" x14ac:dyDescent="0.2">
      <c r="D62" s="374"/>
      <c r="E62" s="374"/>
      <c r="F62" s="837"/>
      <c r="G62" s="669"/>
      <c r="H62" s="838"/>
      <c r="J62" s="733" t="s">
        <v>70</v>
      </c>
      <c r="K62" s="734"/>
      <c r="L62" s="734"/>
      <c r="M62" s="734"/>
      <c r="N62" s="734"/>
      <c r="O62" s="735"/>
      <c r="P62" s="202">
        <v>1</v>
      </c>
      <c r="Q62" s="739" t="s">
        <v>840</v>
      </c>
      <c r="R62" s="739"/>
      <c r="S62" s="740"/>
      <c r="U62" s="844"/>
      <c r="V62" s="845"/>
      <c r="W62" s="377"/>
      <c r="X62" s="208"/>
      <c r="Y62" s="731" t="s">
        <v>840</v>
      </c>
      <c r="Z62" s="732"/>
      <c r="AA62" s="732"/>
      <c r="AB62" s="732"/>
      <c r="AC62" s="377"/>
      <c r="AD62" s="377"/>
    </row>
    <row r="63" spans="3:30" s="151" customFormat="1" ht="23.1" customHeight="1" x14ac:dyDescent="0.2">
      <c r="D63" s="374"/>
      <c r="E63" s="374"/>
      <c r="F63" s="837"/>
      <c r="G63" s="669"/>
      <c r="H63" s="838"/>
      <c r="J63" s="736"/>
      <c r="K63" s="737"/>
      <c r="L63" s="737"/>
      <c r="M63" s="737"/>
      <c r="N63" s="737"/>
      <c r="O63" s="738"/>
      <c r="P63" s="202">
        <v>2</v>
      </c>
      <c r="Q63" s="739" t="s">
        <v>841</v>
      </c>
      <c r="R63" s="739"/>
      <c r="S63" s="740"/>
      <c r="U63" s="844"/>
      <c r="V63" s="845"/>
      <c r="W63" s="377"/>
      <c r="X63" s="208"/>
      <c r="Y63" s="731" t="s">
        <v>1093</v>
      </c>
      <c r="Z63" s="732"/>
      <c r="AA63" s="732"/>
      <c r="AB63" s="732"/>
      <c r="AC63" s="377"/>
      <c r="AD63" s="377"/>
    </row>
    <row r="64" spans="3:30" s="151" customFormat="1" ht="23.1" customHeight="1" x14ac:dyDescent="0.2">
      <c r="D64" s="374"/>
      <c r="E64" s="374"/>
      <c r="F64" s="837"/>
      <c r="G64" s="669"/>
      <c r="H64" s="838"/>
      <c r="I64" s="377"/>
      <c r="J64" s="733" t="s">
        <v>71</v>
      </c>
      <c r="K64" s="734"/>
      <c r="L64" s="734"/>
      <c r="M64" s="734"/>
      <c r="N64" s="734"/>
      <c r="O64" s="735"/>
      <c r="P64" s="202">
        <v>1</v>
      </c>
      <c r="Q64" s="739" t="s">
        <v>840</v>
      </c>
      <c r="R64" s="739"/>
      <c r="S64" s="740"/>
      <c r="U64" s="844"/>
      <c r="V64" s="845"/>
      <c r="W64" s="377"/>
      <c r="X64" s="208"/>
      <c r="Y64" s="731" t="s">
        <v>840</v>
      </c>
      <c r="Z64" s="732"/>
      <c r="AA64" s="732"/>
      <c r="AB64" s="732"/>
      <c r="AC64" s="377"/>
      <c r="AD64" s="377"/>
    </row>
    <row r="65" spans="4:30" s="151" customFormat="1" ht="23.1" customHeight="1" x14ac:dyDescent="0.2">
      <c r="D65" s="374"/>
      <c r="E65" s="374"/>
      <c r="F65" s="837"/>
      <c r="G65" s="669"/>
      <c r="H65" s="838"/>
      <c r="I65" s="377"/>
      <c r="J65" s="736"/>
      <c r="K65" s="737"/>
      <c r="L65" s="737"/>
      <c r="M65" s="737"/>
      <c r="N65" s="737"/>
      <c r="O65" s="738"/>
      <c r="P65" s="202">
        <v>2</v>
      </c>
      <c r="Q65" s="739" t="s">
        <v>841</v>
      </c>
      <c r="R65" s="739"/>
      <c r="S65" s="740"/>
      <c r="U65" s="844"/>
      <c r="V65" s="845"/>
      <c r="W65" s="377"/>
      <c r="X65" s="208"/>
      <c r="Y65" s="731" t="s">
        <v>1093</v>
      </c>
      <c r="Z65" s="732"/>
      <c r="AA65" s="732"/>
      <c r="AB65" s="732"/>
      <c r="AC65" s="377"/>
      <c r="AD65" s="377"/>
    </row>
    <row r="66" spans="4:30" s="151" customFormat="1" ht="23.1" customHeight="1" x14ac:dyDescent="0.2">
      <c r="D66" s="374"/>
      <c r="E66" s="374"/>
      <c r="F66" s="837"/>
      <c r="G66" s="669"/>
      <c r="H66" s="838"/>
      <c r="I66" s="377"/>
      <c r="J66" s="752" t="s">
        <v>449</v>
      </c>
      <c r="K66" s="753"/>
      <c r="L66" s="753"/>
      <c r="M66" s="753"/>
      <c r="N66" s="753"/>
      <c r="O66" s="754"/>
      <c r="P66" s="202">
        <v>1</v>
      </c>
      <c r="Q66" s="739" t="s">
        <v>823</v>
      </c>
      <c r="R66" s="739"/>
      <c r="S66" s="740"/>
      <c r="U66" s="844"/>
      <c r="V66" s="845"/>
      <c r="W66" s="195"/>
      <c r="X66" s="208"/>
      <c r="Y66" s="731" t="s">
        <v>823</v>
      </c>
      <c r="Z66" s="732"/>
      <c r="AA66" s="732"/>
      <c r="AB66" s="732"/>
      <c r="AC66" s="377"/>
      <c r="AD66" s="377"/>
    </row>
    <row r="67" spans="4:30" s="151" customFormat="1" ht="23.1" customHeight="1" x14ac:dyDescent="0.2">
      <c r="D67" s="374"/>
      <c r="E67" s="374"/>
      <c r="F67" s="837"/>
      <c r="G67" s="669"/>
      <c r="H67" s="838"/>
      <c r="I67" s="377"/>
      <c r="J67" s="733" t="s">
        <v>838</v>
      </c>
      <c r="K67" s="734"/>
      <c r="L67" s="734"/>
      <c r="M67" s="734"/>
      <c r="N67" s="734"/>
      <c r="O67" s="735"/>
      <c r="P67" s="203">
        <v>1</v>
      </c>
      <c r="Q67" s="739" t="s">
        <v>840</v>
      </c>
      <c r="R67" s="739"/>
      <c r="S67" s="740"/>
      <c r="U67" s="844"/>
      <c r="V67" s="845"/>
      <c r="W67" s="195"/>
      <c r="X67" s="208"/>
      <c r="Y67" s="731" t="s">
        <v>840</v>
      </c>
      <c r="Z67" s="732"/>
      <c r="AA67" s="732"/>
      <c r="AB67" s="732"/>
      <c r="AC67" s="377"/>
      <c r="AD67" s="377"/>
    </row>
    <row r="68" spans="4:30" s="151" customFormat="1" ht="23.1" customHeight="1" x14ac:dyDescent="0.2">
      <c r="D68" s="374"/>
      <c r="E68" s="374"/>
      <c r="F68" s="837"/>
      <c r="G68" s="669"/>
      <c r="H68" s="838"/>
      <c r="I68" s="377"/>
      <c r="J68" s="736"/>
      <c r="K68" s="737"/>
      <c r="L68" s="737"/>
      <c r="M68" s="737"/>
      <c r="N68" s="737"/>
      <c r="O68" s="738"/>
      <c r="P68" s="202">
        <v>2</v>
      </c>
      <c r="Q68" s="739" t="s">
        <v>841</v>
      </c>
      <c r="R68" s="739"/>
      <c r="S68" s="740"/>
      <c r="U68" s="844"/>
      <c r="V68" s="845"/>
      <c r="W68" s="195"/>
      <c r="X68" s="208"/>
      <c r="Y68" s="731" t="s">
        <v>1093</v>
      </c>
      <c r="Z68" s="732"/>
      <c r="AA68" s="732"/>
      <c r="AB68" s="732"/>
      <c r="AC68" s="377"/>
      <c r="AD68" s="377"/>
    </row>
    <row r="69" spans="4:30" s="151" customFormat="1" ht="23.1" customHeight="1" x14ac:dyDescent="0.2">
      <c r="D69" s="374"/>
      <c r="E69" s="374"/>
      <c r="F69" s="837"/>
      <c r="G69" s="669"/>
      <c r="H69" s="838"/>
      <c r="I69" s="377"/>
      <c r="J69" s="733" t="s">
        <v>72</v>
      </c>
      <c r="K69" s="734"/>
      <c r="L69" s="734"/>
      <c r="M69" s="734"/>
      <c r="N69" s="734"/>
      <c r="O69" s="735"/>
      <c r="P69" s="203">
        <v>1</v>
      </c>
      <c r="Q69" s="739" t="s">
        <v>840</v>
      </c>
      <c r="R69" s="739"/>
      <c r="S69" s="740"/>
      <c r="U69" s="844"/>
      <c r="V69" s="845"/>
      <c r="W69" s="195"/>
      <c r="X69" s="208"/>
      <c r="Y69" s="731" t="s">
        <v>840</v>
      </c>
      <c r="Z69" s="732"/>
      <c r="AA69" s="732"/>
      <c r="AB69" s="732"/>
      <c r="AC69" s="377"/>
      <c r="AD69" s="377"/>
    </row>
    <row r="70" spans="4:30" s="151" customFormat="1" ht="23.1" customHeight="1" x14ac:dyDescent="0.2">
      <c r="D70" s="374"/>
      <c r="E70" s="374"/>
      <c r="F70" s="837"/>
      <c r="G70" s="669"/>
      <c r="H70" s="838"/>
      <c r="I70" s="377"/>
      <c r="J70" s="736"/>
      <c r="K70" s="737"/>
      <c r="L70" s="737"/>
      <c r="M70" s="737"/>
      <c r="N70" s="737"/>
      <c r="O70" s="738"/>
      <c r="P70" s="203">
        <v>2</v>
      </c>
      <c r="Q70" s="739" t="s">
        <v>841</v>
      </c>
      <c r="R70" s="739"/>
      <c r="S70" s="740"/>
      <c r="U70" s="844"/>
      <c r="V70" s="845"/>
      <c r="W70" s="195"/>
      <c r="X70" s="208"/>
      <c r="Y70" s="731" t="s">
        <v>1093</v>
      </c>
      <c r="Z70" s="732"/>
      <c r="AA70" s="732"/>
      <c r="AB70" s="732"/>
      <c r="AC70" s="377"/>
      <c r="AD70" s="377"/>
    </row>
    <row r="71" spans="4:30" s="151" customFormat="1" ht="23.1" customHeight="1" x14ac:dyDescent="0.2">
      <c r="D71" s="374"/>
      <c r="E71" s="374"/>
      <c r="F71" s="837"/>
      <c r="G71" s="669"/>
      <c r="H71" s="838"/>
      <c r="I71" s="377"/>
      <c r="J71" s="733" t="s">
        <v>73</v>
      </c>
      <c r="K71" s="734"/>
      <c r="L71" s="734"/>
      <c r="M71" s="734"/>
      <c r="N71" s="734"/>
      <c r="O71" s="735"/>
      <c r="P71" s="202">
        <v>1</v>
      </c>
      <c r="Q71" s="739" t="s">
        <v>840</v>
      </c>
      <c r="R71" s="739"/>
      <c r="S71" s="740"/>
      <c r="U71" s="844"/>
      <c r="V71" s="845"/>
      <c r="W71" s="195"/>
      <c r="X71" s="208"/>
      <c r="Y71" s="731" t="s">
        <v>840</v>
      </c>
      <c r="Z71" s="732"/>
      <c r="AA71" s="732"/>
      <c r="AB71" s="732"/>
      <c r="AC71" s="377"/>
      <c r="AD71" s="377"/>
    </row>
    <row r="72" spans="4:30" s="151" customFormat="1" ht="23.1" customHeight="1" x14ac:dyDescent="0.2">
      <c r="D72" s="374"/>
      <c r="E72" s="374"/>
      <c r="F72" s="837"/>
      <c r="G72" s="669"/>
      <c r="H72" s="838"/>
      <c r="I72" s="377"/>
      <c r="J72" s="736"/>
      <c r="K72" s="737"/>
      <c r="L72" s="737"/>
      <c r="M72" s="737"/>
      <c r="N72" s="737"/>
      <c r="O72" s="738"/>
      <c r="P72" s="202">
        <v>2</v>
      </c>
      <c r="Q72" s="739" t="s">
        <v>841</v>
      </c>
      <c r="R72" s="739"/>
      <c r="S72" s="740"/>
      <c r="U72" s="844"/>
      <c r="V72" s="845"/>
      <c r="W72" s="195"/>
      <c r="X72" s="208"/>
      <c r="Y72" s="731" t="s">
        <v>1093</v>
      </c>
      <c r="Z72" s="732"/>
      <c r="AA72" s="732"/>
      <c r="AB72" s="732"/>
      <c r="AC72" s="377"/>
      <c r="AD72" s="377"/>
    </row>
    <row r="73" spans="4:30" s="151" customFormat="1" ht="23.1" customHeight="1" x14ac:dyDescent="0.2">
      <c r="D73" s="374"/>
      <c r="E73" s="374"/>
      <c r="F73" s="837"/>
      <c r="G73" s="669"/>
      <c r="H73" s="838"/>
      <c r="I73" s="377"/>
      <c r="J73" s="733" t="s">
        <v>74</v>
      </c>
      <c r="K73" s="734"/>
      <c r="L73" s="734"/>
      <c r="M73" s="734"/>
      <c r="N73" s="734"/>
      <c r="O73" s="735"/>
      <c r="P73" s="202">
        <v>1</v>
      </c>
      <c r="Q73" s="739" t="s">
        <v>840</v>
      </c>
      <c r="R73" s="739"/>
      <c r="S73" s="740"/>
      <c r="U73" s="844"/>
      <c r="V73" s="845"/>
      <c r="W73" s="195"/>
      <c r="X73" s="208"/>
      <c r="Y73" s="731" t="s">
        <v>840</v>
      </c>
      <c r="Z73" s="732"/>
      <c r="AA73" s="732"/>
      <c r="AB73" s="732"/>
      <c r="AC73" s="377"/>
      <c r="AD73" s="377"/>
    </row>
    <row r="74" spans="4:30" s="151" customFormat="1" ht="23.1" customHeight="1" x14ac:dyDescent="0.2">
      <c r="D74" s="374"/>
      <c r="E74" s="374"/>
      <c r="F74" s="837"/>
      <c r="G74" s="669"/>
      <c r="H74" s="838"/>
      <c r="I74" s="377"/>
      <c r="J74" s="736"/>
      <c r="K74" s="737"/>
      <c r="L74" s="737"/>
      <c r="M74" s="737"/>
      <c r="N74" s="737"/>
      <c r="O74" s="738"/>
      <c r="P74" s="202">
        <v>2</v>
      </c>
      <c r="Q74" s="739" t="s">
        <v>841</v>
      </c>
      <c r="R74" s="739"/>
      <c r="S74" s="740"/>
      <c r="U74" s="844"/>
      <c r="V74" s="845"/>
      <c r="W74" s="195"/>
      <c r="X74" s="208"/>
      <c r="Y74" s="731" t="s">
        <v>1093</v>
      </c>
      <c r="Z74" s="732"/>
      <c r="AA74" s="732"/>
      <c r="AB74" s="732"/>
      <c r="AC74" s="377"/>
      <c r="AD74" s="377"/>
    </row>
    <row r="75" spans="4:30" s="151" customFormat="1" ht="23.1" customHeight="1" x14ac:dyDescent="0.2">
      <c r="D75" s="374"/>
      <c r="E75" s="374"/>
      <c r="F75" s="837"/>
      <c r="G75" s="669"/>
      <c r="H75" s="838"/>
      <c r="I75" s="377"/>
      <c r="J75" s="752" t="s">
        <v>448</v>
      </c>
      <c r="K75" s="753"/>
      <c r="L75" s="753"/>
      <c r="M75" s="753"/>
      <c r="N75" s="753"/>
      <c r="O75" s="754"/>
      <c r="P75" s="202">
        <v>1</v>
      </c>
      <c r="Q75" s="739" t="s">
        <v>823</v>
      </c>
      <c r="R75" s="739"/>
      <c r="S75" s="740"/>
      <c r="U75" s="844"/>
      <c r="V75" s="845"/>
      <c r="W75" s="195"/>
      <c r="X75" s="208"/>
      <c r="Y75" s="731" t="s">
        <v>823</v>
      </c>
      <c r="Z75" s="732"/>
      <c r="AA75" s="732"/>
      <c r="AB75" s="732"/>
      <c r="AC75" s="377"/>
      <c r="AD75" s="377"/>
    </row>
    <row r="76" spans="4:30" s="151" customFormat="1" ht="23.1" customHeight="1" x14ac:dyDescent="0.2">
      <c r="D76" s="374"/>
      <c r="E76" s="374"/>
      <c r="F76" s="837"/>
      <c r="G76" s="669"/>
      <c r="H76" s="838"/>
      <c r="I76" s="377"/>
      <c r="J76" s="828" t="s">
        <v>75</v>
      </c>
      <c r="K76" s="829"/>
      <c r="L76" s="829"/>
      <c r="M76" s="829"/>
      <c r="N76" s="829"/>
      <c r="O76" s="830"/>
      <c r="P76" s="204">
        <v>1</v>
      </c>
      <c r="Q76" s="739" t="s">
        <v>840</v>
      </c>
      <c r="R76" s="739"/>
      <c r="S76" s="740"/>
      <c r="U76" s="844"/>
      <c r="V76" s="845"/>
      <c r="W76" s="195"/>
      <c r="X76" s="208"/>
      <c r="Y76" s="731" t="s">
        <v>840</v>
      </c>
      <c r="Z76" s="732"/>
      <c r="AA76" s="732"/>
      <c r="AB76" s="732"/>
      <c r="AC76" s="377"/>
      <c r="AD76" s="377"/>
    </row>
    <row r="77" spans="4:30" s="151" customFormat="1" ht="23.1" customHeight="1" x14ac:dyDescent="0.2">
      <c r="D77" s="374"/>
      <c r="E77" s="374"/>
      <c r="F77" s="837"/>
      <c r="G77" s="669"/>
      <c r="H77" s="838"/>
      <c r="I77" s="377"/>
      <c r="J77" s="831"/>
      <c r="K77" s="832"/>
      <c r="L77" s="832"/>
      <c r="M77" s="832"/>
      <c r="N77" s="832"/>
      <c r="O77" s="833"/>
      <c r="P77" s="202">
        <v>2</v>
      </c>
      <c r="Q77" s="739" t="s">
        <v>841</v>
      </c>
      <c r="R77" s="739"/>
      <c r="S77" s="740"/>
      <c r="U77" s="844"/>
      <c r="V77" s="845"/>
      <c r="W77" s="195"/>
      <c r="X77" s="208"/>
      <c r="Y77" s="731" t="s">
        <v>1093</v>
      </c>
      <c r="Z77" s="732"/>
      <c r="AA77" s="732"/>
      <c r="AB77" s="732"/>
      <c r="AC77" s="377"/>
      <c r="AD77" s="377"/>
    </row>
    <row r="78" spans="4:30" s="151" customFormat="1" ht="23.1" customHeight="1" x14ac:dyDescent="0.2">
      <c r="D78" s="374"/>
      <c r="E78" s="374"/>
      <c r="F78" s="837"/>
      <c r="G78" s="669"/>
      <c r="H78" s="838"/>
      <c r="I78" s="377"/>
      <c r="J78" s="752" t="s">
        <v>88</v>
      </c>
      <c r="K78" s="753"/>
      <c r="L78" s="753"/>
      <c r="M78" s="753"/>
      <c r="N78" s="753"/>
      <c r="O78" s="754"/>
      <c r="P78" s="203">
        <v>1</v>
      </c>
      <c r="Q78" s="739" t="s">
        <v>823</v>
      </c>
      <c r="R78" s="739"/>
      <c r="S78" s="740"/>
      <c r="U78" s="844"/>
      <c r="V78" s="845"/>
      <c r="W78" s="195"/>
      <c r="X78" s="208"/>
      <c r="Y78" s="731" t="s">
        <v>823</v>
      </c>
      <c r="Z78" s="732"/>
      <c r="AA78" s="732"/>
      <c r="AB78" s="732"/>
      <c r="AC78" s="377"/>
      <c r="AD78" s="377"/>
    </row>
    <row r="79" spans="4:30" s="151" customFormat="1" ht="23.1" customHeight="1" x14ac:dyDescent="0.2">
      <c r="D79" s="374"/>
      <c r="E79" s="374"/>
      <c r="F79" s="837"/>
      <c r="G79" s="669"/>
      <c r="H79" s="838"/>
      <c r="I79" s="377"/>
      <c r="J79" s="752" t="s">
        <v>367</v>
      </c>
      <c r="K79" s="753"/>
      <c r="L79" s="753"/>
      <c r="M79" s="753"/>
      <c r="N79" s="753"/>
      <c r="O79" s="754"/>
      <c r="P79" s="203">
        <v>1</v>
      </c>
      <c r="Q79" s="739" t="s">
        <v>823</v>
      </c>
      <c r="R79" s="739"/>
      <c r="S79" s="740"/>
      <c r="U79" s="844"/>
      <c r="V79" s="845"/>
      <c r="W79" s="195"/>
      <c r="X79" s="208"/>
      <c r="Y79" s="731" t="s">
        <v>823</v>
      </c>
      <c r="Z79" s="732"/>
      <c r="AA79" s="732"/>
      <c r="AB79" s="732"/>
      <c r="AC79" s="377"/>
      <c r="AD79" s="377"/>
    </row>
    <row r="80" spans="4:30" s="151" customFormat="1" ht="23.1" customHeight="1" x14ac:dyDescent="0.2">
      <c r="D80" s="374"/>
      <c r="E80" s="374"/>
      <c r="F80" s="839"/>
      <c r="G80" s="840"/>
      <c r="H80" s="841"/>
      <c r="I80" s="377"/>
      <c r="J80" s="752" t="s">
        <v>839</v>
      </c>
      <c r="K80" s="753"/>
      <c r="L80" s="753"/>
      <c r="M80" s="753"/>
      <c r="N80" s="753"/>
      <c r="O80" s="754"/>
      <c r="P80" s="203">
        <v>1</v>
      </c>
      <c r="Q80" s="739" t="s">
        <v>823</v>
      </c>
      <c r="R80" s="739"/>
      <c r="S80" s="740"/>
      <c r="T80" s="377"/>
      <c r="U80" s="846"/>
      <c r="V80" s="847"/>
      <c r="W80" s="377"/>
      <c r="X80" s="208"/>
      <c r="Y80" s="731" t="s">
        <v>823</v>
      </c>
      <c r="Z80" s="732"/>
      <c r="AA80" s="732"/>
      <c r="AB80" s="732"/>
      <c r="AC80" s="377"/>
      <c r="AD80" s="377"/>
    </row>
    <row r="81" spans="4:32" s="151" customFormat="1" ht="7.5" customHeight="1" x14ac:dyDescent="0.2">
      <c r="D81" s="374"/>
      <c r="E81" s="374"/>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row>
    <row r="82" spans="4:32" s="151" customFormat="1" ht="15.75" customHeight="1" x14ac:dyDescent="0.2">
      <c r="D82" s="374"/>
      <c r="E82" s="374"/>
      <c r="F82" s="377"/>
      <c r="G82" s="377"/>
      <c r="H82" s="377"/>
      <c r="I82" s="377"/>
      <c r="J82" s="175"/>
      <c r="K82" s="377"/>
      <c r="L82" s="377"/>
      <c r="M82" s="377"/>
      <c r="N82" s="377"/>
      <c r="O82" s="377"/>
      <c r="P82" s="377"/>
      <c r="Q82" s="377"/>
      <c r="R82" s="377"/>
      <c r="S82" s="377"/>
      <c r="T82" s="377"/>
      <c r="U82" s="377"/>
      <c r="V82" s="377"/>
      <c r="W82" s="377"/>
      <c r="X82" s="607" t="s">
        <v>594</v>
      </c>
      <c r="Y82" s="607"/>
      <c r="Z82" s="607"/>
      <c r="AA82" s="607"/>
      <c r="AB82" s="607"/>
      <c r="AC82" s="607"/>
      <c r="AD82" s="607"/>
      <c r="AE82" s="196"/>
      <c r="AF82" s="196"/>
    </row>
    <row r="83" spans="4:32" s="151" customFormat="1" ht="15.75" customHeight="1" x14ac:dyDescent="0.2">
      <c r="D83" s="374"/>
      <c r="E83" s="374"/>
      <c r="F83" s="377"/>
      <c r="G83" s="377"/>
      <c r="H83" s="377"/>
      <c r="I83" s="377"/>
      <c r="J83" s="175"/>
      <c r="K83" s="377"/>
      <c r="L83" s="377"/>
      <c r="M83" s="377"/>
      <c r="N83" s="377"/>
      <c r="O83" s="377"/>
      <c r="P83" s="377"/>
      <c r="Q83" s="377"/>
      <c r="R83" s="377"/>
      <c r="S83" s="377"/>
      <c r="T83" s="377"/>
      <c r="U83" s="377"/>
      <c r="V83" s="377"/>
      <c r="W83" s="377"/>
      <c r="X83" s="607"/>
      <c r="Y83" s="607"/>
      <c r="Z83" s="607"/>
      <c r="AA83" s="607"/>
      <c r="AB83" s="607"/>
      <c r="AC83" s="607"/>
      <c r="AD83" s="607"/>
      <c r="AE83" s="196"/>
      <c r="AF83" s="196"/>
    </row>
    <row r="84" spans="4:32" s="151" customFormat="1" ht="7.5" customHeight="1" x14ac:dyDescent="0.2">
      <c r="D84" s="374"/>
      <c r="E84" s="374"/>
      <c r="F84" s="377"/>
      <c r="G84" s="377"/>
      <c r="H84" s="377"/>
      <c r="I84" s="377"/>
      <c r="J84" s="197"/>
      <c r="K84" s="377"/>
      <c r="L84" s="377"/>
      <c r="M84" s="377"/>
      <c r="N84" s="377"/>
      <c r="O84" s="377"/>
      <c r="P84" s="377"/>
      <c r="Q84" s="377"/>
      <c r="R84" s="377"/>
      <c r="S84" s="377"/>
      <c r="T84" s="377"/>
      <c r="U84" s="377"/>
      <c r="V84" s="377"/>
      <c r="W84" s="377"/>
      <c r="X84" s="607"/>
      <c r="Y84" s="607"/>
      <c r="Z84" s="607"/>
      <c r="AA84" s="607"/>
      <c r="AB84" s="607"/>
      <c r="AC84" s="607"/>
      <c r="AD84" s="607"/>
    </row>
  </sheetData>
  <mergeCells count="216">
    <mergeCell ref="C2:H2"/>
    <mergeCell ref="J2:O2"/>
    <mergeCell ref="Q2:V2"/>
    <mergeCell ref="X2:AC2"/>
    <mergeCell ref="Z14:AB14"/>
    <mergeCell ref="B14:C14"/>
    <mergeCell ref="D14:E14"/>
    <mergeCell ref="G14:H14"/>
    <mergeCell ref="W12:Y12"/>
    <mergeCell ref="W13:Y13"/>
    <mergeCell ref="W14:Y14"/>
    <mergeCell ref="AC14:AE14"/>
    <mergeCell ref="S12:U12"/>
    <mergeCell ref="AC12:AE12"/>
    <mergeCell ref="Z12:AB12"/>
    <mergeCell ref="B24:C24"/>
    <mergeCell ref="D24:E24"/>
    <mergeCell ref="Y24:AA24"/>
    <mergeCell ref="M24:N24"/>
    <mergeCell ref="Y23:AA23"/>
    <mergeCell ref="B22:E22"/>
    <mergeCell ref="P23:R23"/>
    <mergeCell ref="P24:R24"/>
    <mergeCell ref="B23:C23"/>
    <mergeCell ref="D23:E23"/>
    <mergeCell ref="B19:C19"/>
    <mergeCell ref="M23:N23"/>
    <mergeCell ref="P21:AA21"/>
    <mergeCell ref="S17:U18"/>
    <mergeCell ref="AJ17:AK17"/>
    <mergeCell ref="B18:C18"/>
    <mergeCell ref="D18:E18"/>
    <mergeCell ref="G18:H18"/>
    <mergeCell ref="I18:K18"/>
    <mergeCell ref="B17:C17"/>
    <mergeCell ref="D17:E17"/>
    <mergeCell ref="G17:H17"/>
    <mergeCell ref="I17:K17"/>
    <mergeCell ref="M17:O18"/>
    <mergeCell ref="P17:R18"/>
    <mergeCell ref="M21:N22"/>
    <mergeCell ref="D19:E19"/>
    <mergeCell ref="G19:H19"/>
    <mergeCell ref="I19:K19"/>
    <mergeCell ref="B16:C16"/>
    <mergeCell ref="D16:E16"/>
    <mergeCell ref="G16:H16"/>
    <mergeCell ref="I16:K16"/>
    <mergeCell ref="AC15:AE15"/>
    <mergeCell ref="P14:R14"/>
    <mergeCell ref="AJ16:AK16"/>
    <mergeCell ref="B9:K9"/>
    <mergeCell ref="M9:R10"/>
    <mergeCell ref="S9:U10"/>
    <mergeCell ref="AJ14:AK14"/>
    <mergeCell ref="B15:C15"/>
    <mergeCell ref="D15:E15"/>
    <mergeCell ref="G15:H15"/>
    <mergeCell ref="I15:K15"/>
    <mergeCell ref="W15:X15"/>
    <mergeCell ref="W9:AH10"/>
    <mergeCell ref="B10:E10"/>
    <mergeCell ref="B12:C12"/>
    <mergeCell ref="D12:E12"/>
    <mergeCell ref="G12:K12"/>
    <mergeCell ref="M12:O12"/>
    <mergeCell ref="P12:R12"/>
    <mergeCell ref="Y15:Z15"/>
    <mergeCell ref="AJ12:AK12"/>
    <mergeCell ref="B13:C13"/>
    <mergeCell ref="D13:E13"/>
    <mergeCell ref="G13:H13"/>
    <mergeCell ref="I13:K13"/>
    <mergeCell ref="M13:O13"/>
    <mergeCell ref="P13:R13"/>
    <mergeCell ref="S13:U13"/>
    <mergeCell ref="AC13:AE13"/>
    <mergeCell ref="AF12:AH12"/>
    <mergeCell ref="D30:E30"/>
    <mergeCell ref="F30:Q30"/>
    <mergeCell ref="S24:U24"/>
    <mergeCell ref="V22:X22"/>
    <mergeCell ref="V23:X23"/>
    <mergeCell ref="V24:X24"/>
    <mergeCell ref="P22:R22"/>
    <mergeCell ref="X34:AD34"/>
    <mergeCell ref="V35:W35"/>
    <mergeCell ref="X35:AD35"/>
    <mergeCell ref="K36:P37"/>
    <mergeCell ref="AF13:AH13"/>
    <mergeCell ref="AJ13:AK13"/>
    <mergeCell ref="Z13:AB13"/>
    <mergeCell ref="Y22:AA22"/>
    <mergeCell ref="I14:K14"/>
    <mergeCell ref="M14:O14"/>
    <mergeCell ref="V38:W38"/>
    <mergeCell ref="X38:AD38"/>
    <mergeCell ref="S22:U22"/>
    <mergeCell ref="S23:U23"/>
    <mergeCell ref="AJ15:AK15"/>
    <mergeCell ref="AJ19:AK19"/>
    <mergeCell ref="AJ18:AK18"/>
    <mergeCell ref="S14:U14"/>
    <mergeCell ref="AF15:AH15"/>
    <mergeCell ref="M15:U16"/>
    <mergeCell ref="AA15:AB15"/>
    <mergeCell ref="AF14:AH14"/>
    <mergeCell ref="V39:W39"/>
    <mergeCell ref="X39:AD39"/>
    <mergeCell ref="F32:T32"/>
    <mergeCell ref="V32:AD32"/>
    <mergeCell ref="F34:I42"/>
    <mergeCell ref="K34:P35"/>
    <mergeCell ref="R34:T46"/>
    <mergeCell ref="V34:W34"/>
    <mergeCell ref="V40:W40"/>
    <mergeCell ref="X40:AD40"/>
    <mergeCell ref="K41:P41"/>
    <mergeCell ref="V41:W41"/>
    <mergeCell ref="X41:AD41"/>
    <mergeCell ref="V36:W36"/>
    <mergeCell ref="X36:AD36"/>
    <mergeCell ref="V37:W37"/>
    <mergeCell ref="X37:AD37"/>
    <mergeCell ref="K38:P39"/>
    <mergeCell ref="V44:W44"/>
    <mergeCell ref="X44:AD44"/>
    <mergeCell ref="X45:AD45"/>
    <mergeCell ref="K46:P46"/>
    <mergeCell ref="V46:W46"/>
    <mergeCell ref="X46:AD46"/>
    <mergeCell ref="K40:P40"/>
    <mergeCell ref="D57:E57"/>
    <mergeCell ref="F54:I54"/>
    <mergeCell ref="K54:O54"/>
    <mergeCell ref="Q54:T54"/>
    <mergeCell ref="K42:P42"/>
    <mergeCell ref="V54:W54"/>
    <mergeCell ref="X54:AD54"/>
    <mergeCell ref="V55:AD56"/>
    <mergeCell ref="V42:W42"/>
    <mergeCell ref="X42:AD42"/>
    <mergeCell ref="V47:AD49"/>
    <mergeCell ref="D51:E51"/>
    <mergeCell ref="V45:W45"/>
    <mergeCell ref="F43:I46"/>
    <mergeCell ref="K43:P43"/>
    <mergeCell ref="V43:W43"/>
    <mergeCell ref="X43:AD43"/>
    <mergeCell ref="K44:P44"/>
    <mergeCell ref="K45:P45"/>
    <mergeCell ref="F60:H80"/>
    <mergeCell ref="J60:O61"/>
    <mergeCell ref="Q60:S60"/>
    <mergeCell ref="U60:V80"/>
    <mergeCell ref="Y60:AB60"/>
    <mergeCell ref="Q61:S61"/>
    <mergeCell ref="Y61:AB61"/>
    <mergeCell ref="J62:O63"/>
    <mergeCell ref="Q62:S62"/>
    <mergeCell ref="Y62:AB62"/>
    <mergeCell ref="Q63:S63"/>
    <mergeCell ref="Y63:AB63"/>
    <mergeCell ref="J64:O65"/>
    <mergeCell ref="Q64:S64"/>
    <mergeCell ref="Y64:AB64"/>
    <mergeCell ref="Q65:S65"/>
    <mergeCell ref="Y65:AB65"/>
    <mergeCell ref="J66:O66"/>
    <mergeCell ref="Q66:S66"/>
    <mergeCell ref="Y66:AB66"/>
    <mergeCell ref="J67:O68"/>
    <mergeCell ref="Q67:S67"/>
    <mergeCell ref="Y67:AB67"/>
    <mergeCell ref="Q68:S68"/>
    <mergeCell ref="Y73:AB73"/>
    <mergeCell ref="Q74:S74"/>
    <mergeCell ref="Y74:AB74"/>
    <mergeCell ref="J75:O75"/>
    <mergeCell ref="Q75:S75"/>
    <mergeCell ref="Y75:AB75"/>
    <mergeCell ref="Y68:AB68"/>
    <mergeCell ref="J69:O70"/>
    <mergeCell ref="Q69:S69"/>
    <mergeCell ref="Y69:AB69"/>
    <mergeCell ref="Q70:S70"/>
    <mergeCell ref="Y70:AB70"/>
    <mergeCell ref="J71:O72"/>
    <mergeCell ref="Q71:S71"/>
    <mergeCell ref="Y71:AB71"/>
    <mergeCell ref="Q72:S72"/>
    <mergeCell ref="Y72:AB72"/>
    <mergeCell ref="X82:AD84"/>
    <mergeCell ref="B21:K21"/>
    <mergeCell ref="J22:K22"/>
    <mergeCell ref="J23:K23"/>
    <mergeCell ref="J24:K24"/>
    <mergeCell ref="F22:I22"/>
    <mergeCell ref="F23:I23"/>
    <mergeCell ref="F24:I24"/>
    <mergeCell ref="J79:O79"/>
    <mergeCell ref="Q79:S79"/>
    <mergeCell ref="Y79:AB79"/>
    <mergeCell ref="J80:O80"/>
    <mergeCell ref="Q80:S80"/>
    <mergeCell ref="Y80:AB80"/>
    <mergeCell ref="J76:O77"/>
    <mergeCell ref="Q76:S76"/>
    <mergeCell ref="Y76:AB76"/>
    <mergeCell ref="Q77:S77"/>
    <mergeCell ref="Y77:AB77"/>
    <mergeCell ref="J78:O78"/>
    <mergeCell ref="Q78:S78"/>
    <mergeCell ref="Y78:AB78"/>
    <mergeCell ref="J73:O74"/>
    <mergeCell ref="Q73:S73"/>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G70"/>
  <sheetViews>
    <sheetView zoomScaleNormal="100" workbookViewId="0"/>
  </sheetViews>
  <sheetFormatPr defaultColWidth="5.125" defaultRowHeight="14.25" x14ac:dyDescent="0.2"/>
  <cols>
    <col min="1" max="22" width="5.125" style="390"/>
    <col min="23" max="23" width="4.875" style="390" customWidth="1"/>
    <col min="24" max="24" width="6.25" style="390" customWidth="1"/>
    <col min="25" max="25" width="5.75" style="390" customWidth="1"/>
    <col min="26" max="16384" width="5.125" style="390"/>
  </cols>
  <sheetData>
    <row r="2" spans="2:33"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33" ht="15" x14ac:dyDescent="0.25">
      <c r="B4" s="402" t="s">
        <v>765</v>
      </c>
    </row>
    <row r="5" spans="2:33" ht="15" x14ac:dyDescent="0.25">
      <c r="B5" s="402"/>
    </row>
    <row r="6" spans="2:33" ht="15" customHeight="1" x14ac:dyDescent="0.25">
      <c r="B6" s="402" t="s">
        <v>1159</v>
      </c>
    </row>
    <row r="7" spans="2:33" ht="15" x14ac:dyDescent="0.25">
      <c r="B7" s="402"/>
    </row>
    <row r="8" spans="2:33" s="392" customFormat="1" x14ac:dyDescent="0.2">
      <c r="E8" s="420"/>
      <c r="F8" s="420"/>
      <c r="G8" s="420"/>
      <c r="H8" s="420"/>
      <c r="I8" s="420"/>
      <c r="J8" s="420"/>
    </row>
    <row r="9" spans="2:33" s="167" customFormat="1" ht="28.5" customHeight="1" x14ac:dyDescent="0.2">
      <c r="B9" s="884" t="s">
        <v>1230</v>
      </c>
      <c r="C9" s="885"/>
      <c r="D9" s="885"/>
      <c r="E9" s="885"/>
      <c r="F9" s="885"/>
      <c r="G9" s="885"/>
      <c r="H9" s="885"/>
      <c r="I9" s="885"/>
      <c r="J9" s="885"/>
      <c r="K9" s="885"/>
      <c r="L9" s="886"/>
      <c r="M9" s="421"/>
      <c r="N9" s="634" t="s">
        <v>1229</v>
      </c>
      <c r="O9" s="635"/>
      <c r="P9" s="635"/>
      <c r="Q9" s="635"/>
      <c r="R9" s="635"/>
      <c r="S9" s="636"/>
      <c r="U9" s="612" t="s">
        <v>1137</v>
      </c>
      <c r="V9" s="612"/>
      <c r="W9" s="391"/>
      <c r="X9" s="807" t="s">
        <v>1138</v>
      </c>
      <c r="Y9" s="809"/>
      <c r="Z9" s="421"/>
      <c r="AA9" s="893" t="s">
        <v>1272</v>
      </c>
      <c r="AB9" s="893"/>
      <c r="AD9" s="810" t="s">
        <v>1135</v>
      </c>
      <c r="AE9" s="810"/>
    </row>
    <row r="10" spans="2:33" s="399" customFormat="1" ht="5.0999999999999996" customHeight="1" x14ac:dyDescent="0.2">
      <c r="C10" s="173"/>
      <c r="W10" s="401"/>
      <c r="X10" s="401"/>
      <c r="Y10" s="401"/>
      <c r="Z10" s="401"/>
      <c r="AA10" s="401"/>
      <c r="AB10" s="401"/>
      <c r="AD10" s="218"/>
      <c r="AE10" s="218"/>
    </row>
    <row r="11" spans="2:33" s="399" customFormat="1" ht="30" customHeight="1" x14ac:dyDescent="0.2">
      <c r="B11" s="872" t="s">
        <v>768</v>
      </c>
      <c r="C11" s="872"/>
      <c r="D11" s="872"/>
      <c r="E11" s="872"/>
      <c r="G11" s="881" t="s">
        <v>769</v>
      </c>
      <c r="H11" s="882"/>
      <c r="I11" s="882"/>
      <c r="J11" s="882"/>
      <c r="K11" s="882"/>
      <c r="L11" s="883"/>
      <c r="N11" s="887"/>
      <c r="O11" s="888"/>
      <c r="P11" s="889" t="s">
        <v>1079</v>
      </c>
      <c r="Q11" s="889"/>
      <c r="R11" s="889"/>
      <c r="S11" s="890"/>
      <c r="T11" s="423"/>
      <c r="U11" s="871">
        <f>Cadastro!$BS$33*N11</f>
        <v>0</v>
      </c>
      <c r="V11" s="871"/>
      <c r="W11" s="423"/>
      <c r="X11" s="895"/>
      <c r="Y11" s="896"/>
      <c r="Z11" s="401"/>
      <c r="AA11" s="894" t="e">
        <f>X11/U11</f>
        <v>#DIV/0!</v>
      </c>
      <c r="AB11" s="894"/>
      <c r="AC11" s="401"/>
      <c r="AD11" s="892"/>
      <c r="AE11" s="892"/>
    </row>
    <row r="12" spans="2:33" s="399" customFormat="1" ht="30" customHeight="1" x14ac:dyDescent="0.2">
      <c r="B12" s="872" t="s">
        <v>770</v>
      </c>
      <c r="C12" s="872"/>
      <c r="D12" s="872"/>
      <c r="E12" s="872"/>
      <c r="G12" s="881" t="s">
        <v>771</v>
      </c>
      <c r="H12" s="882"/>
      <c r="I12" s="882"/>
      <c r="J12" s="882"/>
      <c r="K12" s="882"/>
      <c r="L12" s="883"/>
      <c r="N12" s="877"/>
      <c r="O12" s="878"/>
      <c r="P12" s="898" t="s">
        <v>1080</v>
      </c>
      <c r="Q12" s="898"/>
      <c r="R12" s="898"/>
      <c r="S12" s="899"/>
      <c r="T12" s="423"/>
      <c r="U12" s="871">
        <f>Cadastro!$BS$33*N12</f>
        <v>0</v>
      </c>
      <c r="V12" s="871"/>
      <c r="W12" s="423"/>
      <c r="X12" s="895"/>
      <c r="Y12" s="896"/>
      <c r="Z12" s="401"/>
      <c r="AA12" s="894" t="e">
        <f>X12/U12</f>
        <v>#DIV/0!</v>
      </c>
      <c r="AB12" s="894"/>
      <c r="AC12" s="401"/>
      <c r="AD12" s="892"/>
      <c r="AE12" s="892"/>
    </row>
    <row r="13" spans="2:33" s="399" customFormat="1" ht="30" customHeight="1" x14ac:dyDescent="0.2">
      <c r="B13" s="872" t="s">
        <v>1084</v>
      </c>
      <c r="C13" s="872"/>
      <c r="D13" s="872"/>
      <c r="E13" s="872"/>
      <c r="G13" s="881" t="s">
        <v>791</v>
      </c>
      <c r="H13" s="882"/>
      <c r="I13" s="882"/>
      <c r="J13" s="882"/>
      <c r="K13" s="882"/>
      <c r="L13" s="883"/>
      <c r="N13" s="877"/>
      <c r="O13" s="878"/>
      <c r="P13" s="898" t="s">
        <v>844</v>
      </c>
      <c r="Q13" s="898"/>
      <c r="R13" s="898"/>
      <c r="S13" s="899"/>
      <c r="T13" s="423"/>
      <c r="U13" s="871">
        <f>Cadastro!$BS$33*N13</f>
        <v>0</v>
      </c>
      <c r="V13" s="871"/>
      <c r="W13" s="423"/>
      <c r="X13" s="897"/>
      <c r="Y13" s="897"/>
      <c r="Z13" s="401"/>
      <c r="AA13" s="894" t="e">
        <f>X13/U13</f>
        <v>#DIV/0!</v>
      </c>
      <c r="AB13" s="894"/>
      <c r="AC13" s="401"/>
      <c r="AD13" s="892"/>
      <c r="AE13" s="892"/>
    </row>
    <row r="14" spans="2:33" s="399" customFormat="1" ht="45.75" customHeight="1" x14ac:dyDescent="0.2">
      <c r="B14" s="872" t="s">
        <v>1083</v>
      </c>
      <c r="C14" s="872"/>
      <c r="D14" s="872"/>
      <c r="E14" s="872"/>
      <c r="G14" s="881" t="s">
        <v>772</v>
      </c>
      <c r="H14" s="882"/>
      <c r="I14" s="882"/>
      <c r="J14" s="882"/>
      <c r="K14" s="882"/>
      <c r="L14" s="883"/>
      <c r="N14" s="877"/>
      <c r="O14" s="878"/>
      <c r="P14" s="898" t="s">
        <v>1155</v>
      </c>
      <c r="Q14" s="898"/>
      <c r="R14" s="898"/>
      <c r="S14" s="899"/>
      <c r="T14" s="423"/>
      <c r="U14" s="871">
        <f>U13*N14</f>
        <v>0</v>
      </c>
      <c r="V14" s="871"/>
      <c r="W14" s="423"/>
      <c r="X14" s="423"/>
      <c r="Z14" s="401"/>
      <c r="AA14" s="891"/>
      <c r="AB14" s="891"/>
      <c r="AC14" s="891"/>
      <c r="AD14" s="891"/>
      <c r="AE14" s="891"/>
      <c r="AF14" s="401"/>
      <c r="AG14" s="401"/>
    </row>
    <row r="15" spans="2:33" s="399" customFormat="1" ht="45.75" customHeight="1" x14ac:dyDescent="0.2">
      <c r="B15" s="872" t="s">
        <v>1082</v>
      </c>
      <c r="C15" s="872"/>
      <c r="D15" s="872"/>
      <c r="E15" s="872"/>
      <c r="G15" s="881" t="s">
        <v>773</v>
      </c>
      <c r="H15" s="882"/>
      <c r="I15" s="882"/>
      <c r="J15" s="882"/>
      <c r="K15" s="882"/>
      <c r="L15" s="883"/>
      <c r="N15" s="877"/>
      <c r="O15" s="878"/>
      <c r="P15" s="898" t="s">
        <v>1156</v>
      </c>
      <c r="Q15" s="898"/>
      <c r="R15" s="898"/>
      <c r="S15" s="899"/>
      <c r="T15" s="423"/>
      <c r="U15" s="871">
        <f>U13*N15</f>
        <v>0</v>
      </c>
      <c r="V15" s="871"/>
      <c r="W15" s="423"/>
      <c r="X15" s="423"/>
      <c r="Z15" s="401"/>
      <c r="AA15" s="891"/>
      <c r="AB15" s="891"/>
      <c r="AC15" s="891"/>
      <c r="AD15" s="891"/>
      <c r="AE15" s="891"/>
      <c r="AF15" s="401"/>
      <c r="AG15" s="401"/>
    </row>
    <row r="16" spans="2:33" s="399" customFormat="1" ht="30" customHeight="1" x14ac:dyDescent="0.2">
      <c r="B16" s="872" t="s">
        <v>1081</v>
      </c>
      <c r="C16" s="872"/>
      <c r="D16" s="872"/>
      <c r="E16" s="872"/>
      <c r="G16" s="881" t="s">
        <v>774</v>
      </c>
      <c r="H16" s="882"/>
      <c r="I16" s="882"/>
      <c r="J16" s="882"/>
      <c r="K16" s="882"/>
      <c r="L16" s="883"/>
      <c r="N16" s="879"/>
      <c r="O16" s="880"/>
      <c r="P16" s="873" t="s">
        <v>1157</v>
      </c>
      <c r="Q16" s="873"/>
      <c r="R16" s="873"/>
      <c r="S16" s="874"/>
      <c r="T16" s="423"/>
      <c r="U16" s="871">
        <f>U13*N16</f>
        <v>0</v>
      </c>
      <c r="V16" s="871"/>
      <c r="W16" s="423"/>
      <c r="X16" s="423"/>
      <c r="Z16" s="401"/>
      <c r="AA16" s="891"/>
      <c r="AB16" s="891"/>
      <c r="AC16" s="891"/>
      <c r="AD16" s="891"/>
      <c r="AE16" s="891"/>
      <c r="AF16" s="401"/>
      <c r="AG16" s="401"/>
    </row>
    <row r="17" spans="2:30" s="399" customFormat="1" ht="20.25" customHeight="1" x14ac:dyDescent="0.25">
      <c r="B17" s="875" t="s">
        <v>1288</v>
      </c>
      <c r="C17" s="875"/>
      <c r="D17" s="875"/>
      <c r="E17" s="875"/>
      <c r="F17" s="875"/>
      <c r="G17" s="875"/>
      <c r="H17" s="875"/>
      <c r="I17" s="875"/>
      <c r="J17" s="875"/>
      <c r="K17" s="875"/>
      <c r="L17" s="875"/>
      <c r="V17" s="876"/>
      <c r="W17" s="876"/>
      <c r="X17" s="876"/>
      <c r="Y17" s="876"/>
      <c r="Z17" s="876"/>
      <c r="AA17" s="876"/>
      <c r="AB17" s="876"/>
      <c r="AC17" s="876"/>
      <c r="AD17" s="876"/>
    </row>
    <row r="18" spans="2:30" s="422" customFormat="1" ht="15" x14ac:dyDescent="0.25">
      <c r="B18" s="875"/>
      <c r="C18" s="875"/>
      <c r="D18" s="875"/>
      <c r="E18" s="875"/>
      <c r="F18" s="875"/>
      <c r="G18" s="875"/>
      <c r="H18" s="875"/>
      <c r="I18" s="875"/>
      <c r="J18" s="875"/>
      <c r="K18" s="875"/>
      <c r="L18" s="875"/>
    </row>
    <row r="20" spans="2:30" ht="30" customHeight="1" x14ac:dyDescent="0.2">
      <c r="K20" s="762" t="s">
        <v>1295</v>
      </c>
      <c r="L20" s="763"/>
      <c r="M20" s="763"/>
      <c r="N20" s="763"/>
      <c r="O20" s="763"/>
      <c r="P20" s="763"/>
      <c r="Q20" s="763"/>
      <c r="R20" s="764"/>
    </row>
    <row r="21" spans="2:30" ht="30" customHeight="1" x14ac:dyDescent="0.2">
      <c r="K21" s="760" t="s">
        <v>845</v>
      </c>
      <c r="L21" s="760"/>
      <c r="M21" s="761" t="s">
        <v>871</v>
      </c>
      <c r="N21" s="761"/>
      <c r="O21" s="761" t="s">
        <v>843</v>
      </c>
      <c r="P21" s="761"/>
      <c r="Q21" s="761" t="s">
        <v>844</v>
      </c>
      <c r="R21" s="761"/>
    </row>
    <row r="22" spans="2:30" ht="30" customHeight="1" x14ac:dyDescent="0.2">
      <c r="K22" s="751">
        <f>(U11+U12+U13)*AD11</f>
        <v>0</v>
      </c>
      <c r="L22" s="751"/>
      <c r="M22" s="751">
        <f>K22*N11</f>
        <v>0</v>
      </c>
      <c r="N22" s="751"/>
      <c r="O22" s="751">
        <f>K22*N12</f>
        <v>0</v>
      </c>
      <c r="P22" s="751"/>
      <c r="Q22" s="751">
        <f>K22*N13</f>
        <v>0</v>
      </c>
      <c r="R22" s="751"/>
    </row>
    <row r="23" spans="2:30" ht="30" customHeight="1" x14ac:dyDescent="0.2">
      <c r="K23" s="428"/>
      <c r="L23" s="428"/>
      <c r="M23" s="428"/>
      <c r="N23" s="428"/>
      <c r="O23" s="428"/>
      <c r="P23" s="428"/>
      <c r="Q23" s="428"/>
      <c r="R23" s="428"/>
    </row>
    <row r="24" spans="2:30" ht="15" customHeight="1" x14ac:dyDescent="0.25">
      <c r="B24" s="402" t="s">
        <v>1195</v>
      </c>
    </row>
    <row r="27" spans="2:30" s="151" customFormat="1" ht="15.75" x14ac:dyDescent="0.2">
      <c r="C27" s="152"/>
      <c r="D27" s="494"/>
      <c r="E27" s="494"/>
      <c r="F27" s="490" t="s">
        <v>607</v>
      </c>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row>
    <row r="28" spans="2:30" s="151" customFormat="1" ht="5.0999999999999996" customHeight="1" x14ac:dyDescent="0.2">
      <c r="C28" s="152"/>
    </row>
    <row r="29" spans="2:30" s="151" customFormat="1" ht="15.75" customHeight="1" x14ac:dyDescent="0.2">
      <c r="D29" s="161"/>
      <c r="E29" s="161"/>
      <c r="F29" s="637" t="s">
        <v>586</v>
      </c>
      <c r="G29" s="638"/>
      <c r="H29" s="638"/>
      <c r="I29" s="638"/>
      <c r="J29" s="638"/>
      <c r="K29" s="638"/>
      <c r="L29" s="638"/>
      <c r="M29" s="638"/>
      <c r="N29" s="638"/>
      <c r="O29" s="638"/>
      <c r="P29" s="638"/>
      <c r="Q29" s="638"/>
      <c r="R29" s="638"/>
      <c r="S29" s="638"/>
      <c r="T29" s="639"/>
      <c r="U29" s="173"/>
      <c r="V29" s="640" t="s">
        <v>1367</v>
      </c>
      <c r="W29" s="640"/>
      <c r="X29" s="640"/>
      <c r="Y29" s="640"/>
      <c r="Z29" s="640"/>
      <c r="AA29" s="640"/>
      <c r="AB29" s="640"/>
      <c r="AC29" s="640"/>
      <c r="AD29" s="640"/>
    </row>
    <row r="30" spans="2:30" s="151" customFormat="1" ht="5.0999999999999996" customHeight="1" x14ac:dyDescent="0.2">
      <c r="C30" s="152"/>
    </row>
    <row r="31" spans="2:30" s="151" customFormat="1" ht="21.95" customHeight="1" x14ac:dyDescent="0.2">
      <c r="D31" s="161"/>
      <c r="E31" s="161"/>
      <c r="F31" s="551" t="s">
        <v>872</v>
      </c>
      <c r="G31" s="552"/>
      <c r="H31" s="552"/>
      <c r="I31" s="553"/>
      <c r="J31" s="174"/>
      <c r="K31" s="551" t="s">
        <v>609</v>
      </c>
      <c r="L31" s="552"/>
      <c r="M31" s="552"/>
      <c r="N31" s="552"/>
      <c r="O31" s="552"/>
      <c r="P31" s="553"/>
      <c r="Q31" s="174"/>
      <c r="R31" s="848" t="s">
        <v>910</v>
      </c>
      <c r="S31" s="848"/>
      <c r="T31" s="848"/>
      <c r="U31" s="175"/>
      <c r="V31" s="647"/>
      <c r="W31" s="648"/>
      <c r="X31" s="531" t="s">
        <v>610</v>
      </c>
      <c r="Y31" s="531"/>
      <c r="Z31" s="531"/>
      <c r="AA31" s="531"/>
      <c r="AB31" s="531"/>
      <c r="AC31" s="531"/>
      <c r="AD31" s="532"/>
    </row>
    <row r="32" spans="2:30" s="151" customFormat="1" ht="21.95" customHeight="1" x14ac:dyDescent="0.2">
      <c r="D32" s="161"/>
      <c r="E32" s="161"/>
      <c r="F32" s="693"/>
      <c r="G32" s="548"/>
      <c r="H32" s="548"/>
      <c r="I32" s="694"/>
      <c r="J32" s="174"/>
      <c r="K32" s="554"/>
      <c r="L32" s="555"/>
      <c r="M32" s="555"/>
      <c r="N32" s="555"/>
      <c r="O32" s="555"/>
      <c r="P32" s="556"/>
      <c r="Q32" s="174"/>
      <c r="R32" s="848"/>
      <c r="S32" s="848"/>
      <c r="T32" s="848"/>
      <c r="U32" s="175"/>
      <c r="V32" s="647"/>
      <c r="W32" s="648"/>
      <c r="X32" s="531" t="s">
        <v>611</v>
      </c>
      <c r="Y32" s="531"/>
      <c r="Z32" s="531"/>
      <c r="AA32" s="531"/>
      <c r="AB32" s="531"/>
      <c r="AC32" s="531"/>
      <c r="AD32" s="532"/>
    </row>
    <row r="33" spans="3:30" s="151" customFormat="1" ht="21.95" customHeight="1" x14ac:dyDescent="0.2">
      <c r="D33" s="161"/>
      <c r="E33" s="161"/>
      <c r="F33" s="693"/>
      <c r="G33" s="548"/>
      <c r="H33" s="548"/>
      <c r="I33" s="694"/>
      <c r="J33" s="174"/>
      <c r="K33" s="551" t="s">
        <v>1022</v>
      </c>
      <c r="L33" s="552"/>
      <c r="M33" s="552"/>
      <c r="N33" s="552"/>
      <c r="O33" s="552"/>
      <c r="P33" s="553"/>
      <c r="Q33" s="174"/>
      <c r="R33" s="848"/>
      <c r="S33" s="848"/>
      <c r="T33" s="848"/>
      <c r="U33" s="175"/>
      <c r="V33" s="647"/>
      <c r="W33" s="648"/>
      <c r="X33" s="531" t="s">
        <v>612</v>
      </c>
      <c r="Y33" s="531"/>
      <c r="Z33" s="531"/>
      <c r="AA33" s="531"/>
      <c r="AB33" s="531"/>
      <c r="AC33" s="531"/>
      <c r="AD33" s="532"/>
    </row>
    <row r="34" spans="3:30" s="151" customFormat="1" ht="21.95" customHeight="1" x14ac:dyDescent="0.2">
      <c r="D34" s="161"/>
      <c r="E34" s="161"/>
      <c r="F34" s="693"/>
      <c r="G34" s="548"/>
      <c r="H34" s="548"/>
      <c r="I34" s="694"/>
      <c r="J34" s="174"/>
      <c r="K34" s="554"/>
      <c r="L34" s="555"/>
      <c r="M34" s="555"/>
      <c r="N34" s="555"/>
      <c r="O34" s="555"/>
      <c r="P34" s="556"/>
      <c r="Q34" s="174"/>
      <c r="R34" s="848"/>
      <c r="S34" s="848"/>
      <c r="T34" s="848"/>
      <c r="U34" s="175"/>
      <c r="V34" s="647"/>
      <c r="W34" s="648"/>
      <c r="X34" s="531" t="s">
        <v>613</v>
      </c>
      <c r="Y34" s="531"/>
      <c r="Z34" s="531"/>
      <c r="AA34" s="531"/>
      <c r="AB34" s="531"/>
      <c r="AC34" s="531"/>
      <c r="AD34" s="532"/>
    </row>
    <row r="35" spans="3:30" s="151" customFormat="1" ht="21.95" customHeight="1" x14ac:dyDescent="0.2">
      <c r="D35" s="161"/>
      <c r="E35" s="161"/>
      <c r="F35" s="693"/>
      <c r="G35" s="548"/>
      <c r="H35" s="548"/>
      <c r="I35" s="694"/>
      <c r="K35" s="551" t="s">
        <v>911</v>
      </c>
      <c r="L35" s="552"/>
      <c r="M35" s="552"/>
      <c r="N35" s="552"/>
      <c r="O35" s="552"/>
      <c r="P35" s="553"/>
      <c r="R35" s="848"/>
      <c r="S35" s="848"/>
      <c r="T35" s="848"/>
      <c r="V35" s="647"/>
      <c r="W35" s="648"/>
      <c r="X35" s="531" t="s">
        <v>612</v>
      </c>
      <c r="Y35" s="531"/>
      <c r="Z35" s="531"/>
      <c r="AA35" s="531"/>
      <c r="AB35" s="531"/>
      <c r="AC35" s="531"/>
      <c r="AD35" s="532"/>
    </row>
    <row r="36" spans="3:30" s="151" customFormat="1" ht="21.95" customHeight="1" x14ac:dyDescent="0.2">
      <c r="D36" s="161"/>
      <c r="E36" s="161"/>
      <c r="F36" s="693"/>
      <c r="G36" s="548"/>
      <c r="H36" s="548"/>
      <c r="I36" s="694"/>
      <c r="K36" s="554"/>
      <c r="L36" s="555"/>
      <c r="M36" s="555"/>
      <c r="N36" s="555"/>
      <c r="O36" s="555"/>
      <c r="P36" s="556"/>
      <c r="R36" s="848"/>
      <c r="S36" s="848"/>
      <c r="T36" s="848"/>
      <c r="V36" s="647"/>
      <c r="W36" s="648"/>
      <c r="X36" s="531" t="s">
        <v>613</v>
      </c>
      <c r="Y36" s="531"/>
      <c r="Z36" s="531"/>
      <c r="AA36" s="531"/>
      <c r="AB36" s="531"/>
      <c r="AC36" s="531"/>
      <c r="AD36" s="532"/>
    </row>
    <row r="37" spans="3:30" s="151" customFormat="1" ht="55.5" customHeight="1" x14ac:dyDescent="0.2">
      <c r="C37" s="152"/>
      <c r="F37" s="693"/>
      <c r="G37" s="548"/>
      <c r="H37" s="548"/>
      <c r="I37" s="694"/>
      <c r="K37" s="533" t="s">
        <v>1369</v>
      </c>
      <c r="L37" s="534"/>
      <c r="M37" s="534"/>
      <c r="N37" s="534"/>
      <c r="O37" s="534"/>
      <c r="P37" s="535"/>
      <c r="R37" s="848"/>
      <c r="S37" s="848"/>
      <c r="T37" s="848"/>
      <c r="V37" s="647"/>
      <c r="W37" s="648"/>
      <c r="X37" s="531" t="s">
        <v>615</v>
      </c>
      <c r="Y37" s="531"/>
      <c r="Z37" s="531"/>
      <c r="AA37" s="531"/>
      <c r="AB37" s="531"/>
      <c r="AC37" s="531"/>
      <c r="AD37" s="532"/>
    </row>
    <row r="38" spans="3:30" s="151" customFormat="1" ht="44.1" customHeight="1" x14ac:dyDescent="0.2">
      <c r="C38" s="152"/>
      <c r="F38" s="693"/>
      <c r="G38" s="548"/>
      <c r="H38" s="548"/>
      <c r="I38" s="694"/>
      <c r="K38" s="533" t="s">
        <v>1024</v>
      </c>
      <c r="L38" s="534"/>
      <c r="M38" s="534"/>
      <c r="N38" s="534"/>
      <c r="O38" s="534"/>
      <c r="P38" s="535"/>
      <c r="R38" s="848"/>
      <c r="S38" s="848"/>
      <c r="T38" s="848"/>
      <c r="V38" s="647"/>
      <c r="W38" s="648"/>
      <c r="X38" s="531" t="s">
        <v>1023</v>
      </c>
      <c r="Y38" s="531"/>
      <c r="Z38" s="531"/>
      <c r="AA38" s="531"/>
      <c r="AB38" s="531"/>
      <c r="AC38" s="531"/>
      <c r="AD38" s="532"/>
    </row>
    <row r="39" spans="3:30" s="151" customFormat="1" ht="39.950000000000003" customHeight="1" x14ac:dyDescent="0.2">
      <c r="C39" s="152"/>
      <c r="F39" s="693"/>
      <c r="G39" s="548"/>
      <c r="H39" s="548"/>
      <c r="I39" s="694"/>
      <c r="K39" s="533" t="s">
        <v>805</v>
      </c>
      <c r="L39" s="534"/>
      <c r="M39" s="534"/>
      <c r="N39" s="534"/>
      <c r="O39" s="534"/>
      <c r="P39" s="535"/>
      <c r="R39" s="848"/>
      <c r="S39" s="848"/>
      <c r="T39" s="848"/>
      <c r="V39" s="647"/>
      <c r="W39" s="648"/>
      <c r="X39" s="531" t="s">
        <v>9</v>
      </c>
      <c r="Y39" s="531"/>
      <c r="Z39" s="531"/>
      <c r="AA39" s="531"/>
      <c r="AB39" s="531"/>
      <c r="AC39" s="531"/>
      <c r="AD39" s="532"/>
    </row>
    <row r="40" spans="3:30" s="151" customFormat="1" ht="45" customHeight="1" x14ac:dyDescent="0.2">
      <c r="C40" s="152"/>
      <c r="F40" s="870" t="s">
        <v>810</v>
      </c>
      <c r="G40" s="870"/>
      <c r="H40" s="870"/>
      <c r="I40" s="870"/>
      <c r="K40" s="533" t="s">
        <v>873</v>
      </c>
      <c r="L40" s="534"/>
      <c r="M40" s="534"/>
      <c r="N40" s="534"/>
      <c r="O40" s="534"/>
      <c r="P40" s="535"/>
      <c r="R40" s="848"/>
      <c r="S40" s="848"/>
      <c r="T40" s="848"/>
      <c r="V40" s="660"/>
      <c r="W40" s="652"/>
      <c r="X40" s="531" t="s">
        <v>912</v>
      </c>
      <c r="Y40" s="531"/>
      <c r="Z40" s="531"/>
      <c r="AA40" s="531"/>
      <c r="AB40" s="531"/>
      <c r="AC40" s="531"/>
      <c r="AD40" s="532"/>
    </row>
    <row r="41" spans="3:30" s="151" customFormat="1" ht="30" customHeight="1" x14ac:dyDescent="0.2">
      <c r="C41" s="152"/>
      <c r="F41" s="870"/>
      <c r="G41" s="870"/>
      <c r="H41" s="870"/>
      <c r="I41" s="870"/>
      <c r="K41" s="533" t="s">
        <v>874</v>
      </c>
      <c r="L41" s="534"/>
      <c r="M41" s="534"/>
      <c r="N41" s="534"/>
      <c r="O41" s="534"/>
      <c r="P41" s="535"/>
      <c r="R41" s="848"/>
      <c r="S41" s="848"/>
      <c r="T41" s="848"/>
      <c r="V41" s="660"/>
      <c r="W41" s="652"/>
      <c r="X41" s="531" t="s">
        <v>622</v>
      </c>
      <c r="Y41" s="531"/>
      <c r="Z41" s="531"/>
      <c r="AA41" s="531"/>
      <c r="AB41" s="531"/>
      <c r="AC41" s="531"/>
      <c r="AD41" s="532"/>
    </row>
    <row r="42" spans="3:30" s="151" customFormat="1" ht="50.25" customHeight="1" x14ac:dyDescent="0.2">
      <c r="C42" s="152"/>
      <c r="F42" s="870"/>
      <c r="G42" s="870"/>
      <c r="H42" s="870"/>
      <c r="I42" s="870"/>
      <c r="K42" s="533" t="s">
        <v>876</v>
      </c>
      <c r="L42" s="534"/>
      <c r="M42" s="534"/>
      <c r="N42" s="534"/>
      <c r="O42" s="534"/>
      <c r="P42" s="535"/>
      <c r="R42" s="848"/>
      <c r="S42" s="848"/>
      <c r="T42" s="848"/>
      <c r="V42" s="660"/>
      <c r="W42" s="652"/>
      <c r="X42" s="531" t="s">
        <v>831</v>
      </c>
      <c r="Y42" s="531"/>
      <c r="Z42" s="531"/>
      <c r="AA42" s="531"/>
      <c r="AB42" s="531"/>
      <c r="AC42" s="531"/>
      <c r="AD42" s="532"/>
    </row>
    <row r="43" spans="3:30" s="151" customFormat="1" ht="44.25" customHeight="1" x14ac:dyDescent="0.2">
      <c r="C43" s="152"/>
      <c r="F43" s="870"/>
      <c r="G43" s="870"/>
      <c r="H43" s="870"/>
      <c r="I43" s="870"/>
      <c r="K43" s="533" t="s">
        <v>875</v>
      </c>
      <c r="L43" s="534"/>
      <c r="M43" s="534"/>
      <c r="N43" s="534"/>
      <c r="O43" s="534"/>
      <c r="P43" s="535"/>
      <c r="R43" s="848"/>
      <c r="S43" s="848"/>
      <c r="T43" s="848"/>
      <c r="V43" s="660"/>
      <c r="W43" s="652"/>
      <c r="X43" s="531" t="s">
        <v>620</v>
      </c>
      <c r="Y43" s="531"/>
      <c r="Z43" s="531"/>
      <c r="AA43" s="531"/>
      <c r="AB43" s="531"/>
      <c r="AC43" s="531"/>
      <c r="AD43" s="532"/>
    </row>
    <row r="44" spans="3:30" s="151" customFormat="1" ht="44.25" customHeight="1" x14ac:dyDescent="0.2">
      <c r="C44" s="152"/>
      <c r="F44" s="870"/>
      <c r="G44" s="870"/>
      <c r="H44" s="870"/>
      <c r="I44" s="870"/>
      <c r="K44" s="533" t="s">
        <v>1371</v>
      </c>
      <c r="L44" s="534"/>
      <c r="M44" s="534"/>
      <c r="N44" s="534"/>
      <c r="O44" s="534"/>
      <c r="P44" s="535"/>
      <c r="R44" s="848"/>
      <c r="S44" s="848"/>
      <c r="T44" s="848"/>
      <c r="V44" s="660"/>
      <c r="W44" s="652"/>
      <c r="X44" s="531" t="s">
        <v>1372</v>
      </c>
      <c r="Y44" s="531"/>
      <c r="Z44" s="531"/>
      <c r="AA44" s="531"/>
      <c r="AB44" s="531"/>
      <c r="AC44" s="531"/>
      <c r="AD44" s="532"/>
    </row>
    <row r="45" spans="3:30" s="151" customFormat="1" ht="44.25" customHeight="1" x14ac:dyDescent="0.2">
      <c r="C45" s="152"/>
      <c r="F45" s="870"/>
      <c r="G45" s="870"/>
      <c r="H45" s="870"/>
      <c r="I45" s="870"/>
      <c r="K45" s="533" t="s">
        <v>913</v>
      </c>
      <c r="L45" s="534"/>
      <c r="M45" s="534"/>
      <c r="N45" s="534"/>
      <c r="O45" s="534"/>
      <c r="P45" s="535"/>
      <c r="R45" s="848"/>
      <c r="S45" s="848"/>
      <c r="T45" s="848"/>
      <c r="V45" s="660"/>
      <c r="W45" s="652"/>
      <c r="X45" s="531" t="s">
        <v>914</v>
      </c>
      <c r="Y45" s="531"/>
      <c r="Z45" s="531"/>
      <c r="AA45" s="531"/>
      <c r="AB45" s="531"/>
      <c r="AC45" s="531"/>
      <c r="AD45" s="532"/>
    </row>
    <row r="46" spans="3:30" s="151" customFormat="1" ht="10.5" customHeight="1" x14ac:dyDescent="0.2">
      <c r="C46" s="152"/>
      <c r="V46" s="560" t="s">
        <v>792</v>
      </c>
      <c r="W46" s="560"/>
      <c r="X46" s="560"/>
      <c r="Y46" s="560"/>
      <c r="Z46" s="560"/>
      <c r="AA46" s="560"/>
      <c r="AB46" s="560"/>
      <c r="AC46" s="560"/>
      <c r="AD46" s="560"/>
    </row>
    <row r="47" spans="3:30" s="151" customFormat="1" ht="15.75" x14ac:dyDescent="0.2">
      <c r="C47" s="152"/>
      <c r="V47" s="560"/>
      <c r="W47" s="560"/>
      <c r="X47" s="560"/>
      <c r="Y47" s="560"/>
      <c r="Z47" s="560"/>
      <c r="AA47" s="560"/>
      <c r="AB47" s="560"/>
      <c r="AC47" s="560"/>
      <c r="AD47" s="560"/>
    </row>
    <row r="48" spans="3:30" s="151" customFormat="1" ht="15.75" x14ac:dyDescent="0.2">
      <c r="C48" s="152"/>
      <c r="V48" s="560"/>
      <c r="W48" s="560"/>
      <c r="X48" s="560"/>
      <c r="Y48" s="560"/>
      <c r="Z48" s="560"/>
      <c r="AA48" s="560"/>
      <c r="AB48" s="560"/>
      <c r="AC48" s="560"/>
      <c r="AD48" s="560"/>
    </row>
    <row r="49" spans="3:30" s="151" customFormat="1" ht="15.75" x14ac:dyDescent="0.2">
      <c r="C49" s="152"/>
      <c r="V49" s="376"/>
      <c r="W49" s="376"/>
      <c r="X49" s="376"/>
      <c r="Y49" s="376"/>
      <c r="Z49" s="376"/>
      <c r="AA49" s="376"/>
      <c r="AB49" s="376"/>
      <c r="AC49" s="376"/>
      <c r="AD49" s="376"/>
    </row>
    <row r="50" spans="3:30" s="151" customFormat="1" ht="15.75" x14ac:dyDescent="0.2">
      <c r="C50" s="152"/>
      <c r="D50" s="494"/>
      <c r="E50" s="494"/>
      <c r="F50" s="490" t="s">
        <v>630</v>
      </c>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row>
    <row r="51" spans="3:30" s="151" customFormat="1" ht="5.0999999999999996" customHeight="1" x14ac:dyDescent="0.2">
      <c r="C51" s="152"/>
    </row>
    <row r="52" spans="3:30" s="151" customFormat="1" ht="64.5" customHeight="1" x14ac:dyDescent="0.2">
      <c r="C52" s="152"/>
      <c r="F52" s="561" t="s">
        <v>631</v>
      </c>
      <c r="G52" s="561"/>
      <c r="H52" s="561"/>
      <c r="I52" s="561"/>
      <c r="K52" s="533" t="s">
        <v>878</v>
      </c>
      <c r="L52" s="534"/>
      <c r="M52" s="534"/>
      <c r="N52" s="534"/>
      <c r="O52" s="534"/>
      <c r="P52" s="535"/>
      <c r="R52" s="868" t="s">
        <v>910</v>
      </c>
      <c r="S52" s="869"/>
      <c r="T52" s="869"/>
      <c r="V52" s="660"/>
      <c r="W52" s="652"/>
      <c r="X52" s="531" t="s">
        <v>879</v>
      </c>
      <c r="Y52" s="531"/>
      <c r="Z52" s="531"/>
      <c r="AA52" s="531"/>
      <c r="AB52" s="531"/>
      <c r="AC52" s="531"/>
      <c r="AD52" s="532"/>
    </row>
    <row r="53" spans="3:30" s="151" customFormat="1" ht="20.100000000000001" customHeight="1" x14ac:dyDescent="0.2">
      <c r="C53" s="152"/>
      <c r="V53" s="560" t="s">
        <v>594</v>
      </c>
      <c r="W53" s="560"/>
      <c r="X53" s="560"/>
      <c r="Y53" s="560"/>
      <c r="Z53" s="560"/>
      <c r="AA53" s="560"/>
      <c r="AB53" s="560"/>
      <c r="AC53" s="560"/>
      <c r="AD53" s="560"/>
    </row>
    <row r="54" spans="3:30" s="151" customFormat="1" ht="20.100000000000001" customHeight="1" x14ac:dyDescent="0.2">
      <c r="C54" s="152"/>
      <c r="V54" s="560"/>
      <c r="W54" s="560"/>
      <c r="X54" s="560"/>
      <c r="Y54" s="560"/>
      <c r="Z54" s="560"/>
      <c r="AA54" s="560"/>
      <c r="AB54" s="560"/>
      <c r="AC54" s="560"/>
      <c r="AD54" s="560"/>
    </row>
    <row r="55" spans="3:30" s="151" customFormat="1" ht="15.75" x14ac:dyDescent="0.2">
      <c r="C55" s="152"/>
      <c r="L55" s="176"/>
      <c r="M55" s="176"/>
      <c r="N55" s="176"/>
      <c r="O55" s="176"/>
      <c r="P55" s="176"/>
      <c r="Q55" s="176"/>
      <c r="R55" s="176"/>
      <c r="S55" s="176"/>
      <c r="V55" s="376"/>
      <c r="W55" s="376"/>
      <c r="X55" s="376"/>
      <c r="Y55" s="376"/>
      <c r="Z55" s="376"/>
      <c r="AA55" s="376"/>
      <c r="AB55" s="376"/>
      <c r="AC55" s="376"/>
      <c r="AD55" s="376"/>
    </row>
    <row r="56" spans="3:30" s="151" customFormat="1" ht="15.75" x14ac:dyDescent="0.2">
      <c r="C56" s="152"/>
      <c r="D56" s="494"/>
      <c r="E56" s="494"/>
      <c r="F56" s="490" t="s">
        <v>634</v>
      </c>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row>
    <row r="57" spans="3:30" s="151" customFormat="1" ht="5.0999999999999996" customHeight="1" x14ac:dyDescent="0.2">
      <c r="C57" s="152"/>
    </row>
    <row r="58" spans="3:30" s="151" customFormat="1" ht="22.5" customHeight="1" x14ac:dyDescent="0.2">
      <c r="D58" s="374"/>
      <c r="E58" s="374"/>
      <c r="F58" s="768" t="s">
        <v>637</v>
      </c>
      <c r="G58" s="768"/>
      <c r="H58" s="768"/>
      <c r="J58" s="861" t="s">
        <v>70</v>
      </c>
      <c r="K58" s="862"/>
      <c r="L58" s="862"/>
      <c r="M58" s="862"/>
      <c r="N58" s="862"/>
      <c r="O58" s="863"/>
      <c r="P58" s="202">
        <v>1</v>
      </c>
      <c r="Q58" s="739" t="s">
        <v>823</v>
      </c>
      <c r="R58" s="739"/>
      <c r="S58" s="740"/>
      <c r="U58" s="768" t="s">
        <v>917</v>
      </c>
      <c r="V58" s="768"/>
      <c r="W58" s="377"/>
      <c r="X58" s="208"/>
      <c r="Y58" s="731" t="s">
        <v>823</v>
      </c>
      <c r="Z58" s="732"/>
      <c r="AA58" s="732"/>
      <c r="AB58" s="732"/>
      <c r="AC58" s="377"/>
      <c r="AD58" s="377"/>
    </row>
    <row r="59" spans="3:30" s="151" customFormat="1" ht="23.1" customHeight="1" x14ac:dyDescent="0.2">
      <c r="D59" s="374"/>
      <c r="E59" s="374"/>
      <c r="F59" s="768"/>
      <c r="G59" s="768"/>
      <c r="H59" s="768"/>
      <c r="J59" s="861" t="s">
        <v>77</v>
      </c>
      <c r="K59" s="862"/>
      <c r="L59" s="862"/>
      <c r="M59" s="862"/>
      <c r="N59" s="862"/>
      <c r="O59" s="863"/>
      <c r="P59" s="202">
        <v>1</v>
      </c>
      <c r="Q59" s="739" t="s">
        <v>823</v>
      </c>
      <c r="R59" s="739"/>
      <c r="S59" s="740"/>
      <c r="U59" s="768"/>
      <c r="V59" s="768"/>
      <c r="W59" s="377"/>
      <c r="X59" s="208"/>
      <c r="Y59" s="731" t="s">
        <v>823</v>
      </c>
      <c r="Z59" s="732"/>
      <c r="AA59" s="732"/>
      <c r="AB59" s="732"/>
      <c r="AC59" s="377"/>
      <c r="AD59" s="377"/>
    </row>
    <row r="60" spans="3:30" s="151" customFormat="1" ht="27" customHeight="1" x14ac:dyDescent="0.2">
      <c r="D60" s="374"/>
      <c r="E60" s="374"/>
      <c r="F60" s="768"/>
      <c r="G60" s="768"/>
      <c r="H60" s="768"/>
      <c r="I60" s="377"/>
      <c r="J60" s="861" t="s">
        <v>1373</v>
      </c>
      <c r="K60" s="862"/>
      <c r="L60" s="862"/>
      <c r="M60" s="862"/>
      <c r="N60" s="862"/>
      <c r="O60" s="863"/>
      <c r="P60" s="210">
        <v>1</v>
      </c>
      <c r="Q60" s="739" t="s">
        <v>919</v>
      </c>
      <c r="R60" s="739"/>
      <c r="S60" s="740"/>
      <c r="U60" s="768"/>
      <c r="V60" s="768"/>
      <c r="W60" s="377"/>
      <c r="X60" s="208"/>
      <c r="Y60" s="731" t="s">
        <v>919</v>
      </c>
      <c r="Z60" s="732"/>
      <c r="AA60" s="732"/>
      <c r="AB60" s="732"/>
      <c r="AC60" s="377"/>
      <c r="AD60" s="377"/>
    </row>
    <row r="61" spans="3:30" s="151" customFormat="1" ht="30" customHeight="1" x14ac:dyDescent="0.2">
      <c r="D61" s="374"/>
      <c r="E61" s="374"/>
      <c r="F61" s="768"/>
      <c r="G61" s="768"/>
      <c r="H61" s="768"/>
      <c r="I61" s="377"/>
      <c r="J61" s="861" t="s">
        <v>1374</v>
      </c>
      <c r="K61" s="862"/>
      <c r="L61" s="862"/>
      <c r="M61" s="862"/>
      <c r="N61" s="862"/>
      <c r="O61" s="863"/>
      <c r="P61" s="210">
        <v>1</v>
      </c>
      <c r="Q61" s="739" t="s">
        <v>919</v>
      </c>
      <c r="R61" s="739"/>
      <c r="S61" s="740"/>
      <c r="U61" s="768"/>
      <c r="V61" s="768"/>
      <c r="W61" s="377"/>
      <c r="X61" s="208"/>
      <c r="Y61" s="731" t="s">
        <v>919</v>
      </c>
      <c r="Z61" s="732"/>
      <c r="AA61" s="732"/>
      <c r="AB61" s="732"/>
      <c r="AC61" s="377"/>
      <c r="AD61" s="377"/>
    </row>
    <row r="62" spans="3:30" s="151" customFormat="1" ht="33" customHeight="1" x14ac:dyDescent="0.2">
      <c r="D62" s="374"/>
      <c r="E62" s="374"/>
      <c r="F62" s="768"/>
      <c r="G62" s="768"/>
      <c r="H62" s="768"/>
      <c r="I62" s="377"/>
      <c r="J62" s="861" t="s">
        <v>918</v>
      </c>
      <c r="K62" s="862"/>
      <c r="L62" s="862"/>
      <c r="M62" s="862"/>
      <c r="N62" s="862"/>
      <c r="O62" s="863"/>
      <c r="P62" s="202">
        <v>1</v>
      </c>
      <c r="Q62" s="739" t="s">
        <v>920</v>
      </c>
      <c r="R62" s="739"/>
      <c r="S62" s="740"/>
      <c r="U62" s="768"/>
      <c r="V62" s="768"/>
      <c r="W62" s="195"/>
      <c r="X62" s="208"/>
      <c r="Y62" s="731" t="s">
        <v>920</v>
      </c>
      <c r="Z62" s="732"/>
      <c r="AA62" s="732"/>
      <c r="AB62" s="732"/>
      <c r="AC62" s="377"/>
      <c r="AD62" s="377"/>
    </row>
    <row r="63" spans="3:30" s="151" customFormat="1" ht="40.5" customHeight="1" x14ac:dyDescent="0.2">
      <c r="D63" s="374"/>
      <c r="E63" s="374"/>
      <c r="F63" s="768"/>
      <c r="G63" s="768"/>
      <c r="H63" s="768"/>
      <c r="I63" s="377"/>
      <c r="J63" s="861" t="s">
        <v>427</v>
      </c>
      <c r="K63" s="862"/>
      <c r="L63" s="862"/>
      <c r="M63" s="862"/>
      <c r="N63" s="862"/>
      <c r="O63" s="863"/>
      <c r="P63" s="203">
        <v>1</v>
      </c>
      <c r="Q63" s="787" t="s">
        <v>921</v>
      </c>
      <c r="R63" s="787"/>
      <c r="S63" s="867"/>
      <c r="U63" s="768"/>
      <c r="V63" s="768"/>
      <c r="W63" s="195"/>
      <c r="X63" s="208"/>
      <c r="Y63" s="731" t="s">
        <v>921</v>
      </c>
      <c r="Z63" s="732"/>
      <c r="AA63" s="732"/>
      <c r="AB63" s="732"/>
      <c r="AC63" s="377"/>
      <c r="AD63" s="377"/>
    </row>
    <row r="64" spans="3:30" s="151" customFormat="1" ht="23.1" customHeight="1" x14ac:dyDescent="0.2">
      <c r="D64" s="374"/>
      <c r="E64" s="374"/>
      <c r="F64" s="768"/>
      <c r="G64" s="768"/>
      <c r="H64" s="768"/>
      <c r="I64" s="377"/>
      <c r="J64" s="861" t="s">
        <v>922</v>
      </c>
      <c r="K64" s="862"/>
      <c r="L64" s="862"/>
      <c r="M64" s="862"/>
      <c r="N64" s="862"/>
      <c r="O64" s="863"/>
      <c r="P64" s="203">
        <v>1</v>
      </c>
      <c r="Q64" s="739" t="s">
        <v>919</v>
      </c>
      <c r="R64" s="739"/>
      <c r="S64" s="740"/>
      <c r="U64" s="768"/>
      <c r="V64" s="768"/>
      <c r="W64" s="195"/>
      <c r="X64" s="208"/>
      <c r="Y64" s="731" t="s">
        <v>919</v>
      </c>
      <c r="Z64" s="732"/>
      <c r="AA64" s="732"/>
      <c r="AB64" s="732"/>
      <c r="AC64" s="377"/>
      <c r="AD64" s="377"/>
    </row>
    <row r="65" spans="4:32" s="151" customFormat="1" ht="60" customHeight="1" x14ac:dyDescent="0.2">
      <c r="D65" s="374"/>
      <c r="E65" s="374"/>
      <c r="F65" s="768"/>
      <c r="G65" s="768"/>
      <c r="H65" s="768"/>
      <c r="I65" s="377"/>
      <c r="J65" s="861" t="s">
        <v>923</v>
      </c>
      <c r="K65" s="862"/>
      <c r="L65" s="862"/>
      <c r="M65" s="862"/>
      <c r="N65" s="862"/>
      <c r="O65" s="863"/>
      <c r="P65" s="202">
        <v>1</v>
      </c>
      <c r="Q65" s="739" t="s">
        <v>926</v>
      </c>
      <c r="R65" s="739"/>
      <c r="S65" s="740"/>
      <c r="U65" s="768"/>
      <c r="V65" s="768"/>
      <c r="W65" s="195"/>
      <c r="X65" s="208"/>
      <c r="Y65" s="731" t="s">
        <v>926</v>
      </c>
      <c r="Z65" s="732"/>
      <c r="AA65" s="732"/>
      <c r="AB65" s="732"/>
      <c r="AC65" s="377"/>
      <c r="AD65" s="377"/>
    </row>
    <row r="66" spans="4:32" s="151" customFormat="1" ht="60" customHeight="1" x14ac:dyDescent="0.2">
      <c r="D66" s="374"/>
      <c r="E66" s="374"/>
      <c r="F66" s="768"/>
      <c r="G66" s="768"/>
      <c r="H66" s="768"/>
      <c r="I66" s="377"/>
      <c r="J66" s="864" t="s">
        <v>924</v>
      </c>
      <c r="K66" s="865"/>
      <c r="L66" s="865"/>
      <c r="M66" s="865"/>
      <c r="N66" s="865"/>
      <c r="O66" s="866"/>
      <c r="P66" s="210">
        <v>1</v>
      </c>
      <c r="Q66" s="739" t="s">
        <v>925</v>
      </c>
      <c r="R66" s="739"/>
      <c r="S66" s="740"/>
      <c r="U66" s="768"/>
      <c r="V66" s="768"/>
      <c r="W66" s="195"/>
      <c r="X66" s="208"/>
      <c r="Y66" s="731" t="s">
        <v>925</v>
      </c>
      <c r="Z66" s="732"/>
      <c r="AA66" s="732"/>
      <c r="AB66" s="732"/>
      <c r="AC66" s="377"/>
      <c r="AD66" s="377"/>
    </row>
    <row r="67" spans="4:32" s="151" customFormat="1" ht="7.5" customHeight="1" x14ac:dyDescent="0.2">
      <c r="D67" s="374"/>
      <c r="E67" s="374"/>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row>
    <row r="68" spans="4:32" s="151" customFormat="1" ht="15.75" customHeight="1" x14ac:dyDescent="0.2">
      <c r="D68" s="374"/>
      <c r="E68" s="374"/>
      <c r="F68" s="377"/>
      <c r="G68" s="377"/>
      <c r="H68" s="377"/>
      <c r="I68" s="377"/>
      <c r="J68" s="175"/>
      <c r="K68" s="377"/>
      <c r="L68" s="377"/>
      <c r="M68" s="377"/>
      <c r="N68" s="377"/>
      <c r="O68" s="377"/>
      <c r="P68" s="377"/>
      <c r="Q68" s="377"/>
      <c r="R68" s="377"/>
      <c r="S68" s="377"/>
      <c r="T68" s="377"/>
      <c r="U68" s="377"/>
      <c r="V68" s="377"/>
      <c r="W68" s="377"/>
      <c r="X68" s="607" t="s">
        <v>594</v>
      </c>
      <c r="Y68" s="607"/>
      <c r="Z68" s="607"/>
      <c r="AA68" s="607"/>
      <c r="AB68" s="607"/>
      <c r="AC68" s="607"/>
      <c r="AD68" s="607"/>
      <c r="AE68" s="196"/>
      <c r="AF68" s="196"/>
    </row>
    <row r="69" spans="4:32" s="151" customFormat="1" ht="15.75" customHeight="1" x14ac:dyDescent="0.2">
      <c r="D69" s="374"/>
      <c r="E69" s="374"/>
      <c r="F69" s="377"/>
      <c r="G69" s="377"/>
      <c r="H69" s="377"/>
      <c r="I69" s="377"/>
      <c r="J69" s="175"/>
      <c r="K69" s="377"/>
      <c r="L69" s="377"/>
      <c r="M69" s="377"/>
      <c r="N69" s="377"/>
      <c r="O69" s="377"/>
      <c r="P69" s="377"/>
      <c r="Q69" s="377"/>
      <c r="R69" s="377"/>
      <c r="S69" s="377"/>
      <c r="T69" s="377"/>
      <c r="U69" s="377"/>
      <c r="V69" s="377"/>
      <c r="W69" s="377"/>
      <c r="X69" s="607"/>
      <c r="Y69" s="607"/>
      <c r="Z69" s="607"/>
      <c r="AA69" s="607"/>
      <c r="AB69" s="607"/>
      <c r="AC69" s="607"/>
      <c r="AD69" s="607"/>
      <c r="AE69" s="196"/>
      <c r="AF69" s="196"/>
    </row>
    <row r="70" spans="4:32" s="151" customFormat="1" ht="7.5" customHeight="1" x14ac:dyDescent="0.2">
      <c r="D70" s="374"/>
      <c r="E70" s="374"/>
      <c r="F70" s="377"/>
      <c r="G70" s="377"/>
      <c r="H70" s="377"/>
      <c r="I70" s="377"/>
      <c r="J70" s="197"/>
      <c r="K70" s="377"/>
      <c r="L70" s="377"/>
      <c r="M70" s="377"/>
      <c r="N70" s="377"/>
      <c r="O70" s="377"/>
      <c r="P70" s="377"/>
      <c r="Q70" s="377"/>
      <c r="R70" s="377"/>
      <c r="S70" s="377"/>
      <c r="T70" s="377"/>
      <c r="U70" s="377"/>
      <c r="V70" s="377"/>
      <c r="W70" s="377"/>
      <c r="X70" s="607"/>
      <c r="Y70" s="607"/>
      <c r="Z70" s="607"/>
      <c r="AA70" s="607"/>
      <c r="AB70" s="607"/>
      <c r="AC70" s="607"/>
      <c r="AD70" s="607"/>
    </row>
  </sheetData>
  <mergeCells count="149">
    <mergeCell ref="C2:H2"/>
    <mergeCell ref="J2:O2"/>
    <mergeCell ref="Q2:V2"/>
    <mergeCell ref="X2:AC2"/>
    <mergeCell ref="AA14:AE16"/>
    <mergeCell ref="AD9:AE9"/>
    <mergeCell ref="AD11:AE13"/>
    <mergeCell ref="AA9:AB9"/>
    <mergeCell ref="AA11:AB11"/>
    <mergeCell ref="AA12:AB12"/>
    <mergeCell ref="AA13:AB13"/>
    <mergeCell ref="U9:V9"/>
    <mergeCell ref="X9:Y9"/>
    <mergeCell ref="U11:V11"/>
    <mergeCell ref="X11:Y11"/>
    <mergeCell ref="X12:Y12"/>
    <mergeCell ref="X13:Y13"/>
    <mergeCell ref="U12:V12"/>
    <mergeCell ref="U13:V13"/>
    <mergeCell ref="P12:S12"/>
    <mergeCell ref="P13:S13"/>
    <mergeCell ref="P14:S14"/>
    <mergeCell ref="P15:S15"/>
    <mergeCell ref="B11:E11"/>
    <mergeCell ref="B12:E12"/>
    <mergeCell ref="B13:E13"/>
    <mergeCell ref="G11:L11"/>
    <mergeCell ref="G12:L12"/>
    <mergeCell ref="G13:L13"/>
    <mergeCell ref="G14:L14"/>
    <mergeCell ref="G15:L15"/>
    <mergeCell ref="B9:L9"/>
    <mergeCell ref="N13:O13"/>
    <mergeCell ref="N14:O14"/>
    <mergeCell ref="N11:O11"/>
    <mergeCell ref="N12:O12"/>
    <mergeCell ref="N9:S9"/>
    <mergeCell ref="P11:S11"/>
    <mergeCell ref="V38:W38"/>
    <mergeCell ref="U14:V14"/>
    <mergeCell ref="U15:V15"/>
    <mergeCell ref="U16:V16"/>
    <mergeCell ref="B16:E16"/>
    <mergeCell ref="B14:E14"/>
    <mergeCell ref="B15:E15"/>
    <mergeCell ref="P16:S16"/>
    <mergeCell ref="D27:E27"/>
    <mergeCell ref="F27:AD27"/>
    <mergeCell ref="B17:L18"/>
    <mergeCell ref="V17:AD17"/>
    <mergeCell ref="N15:O15"/>
    <mergeCell ref="N16:O16"/>
    <mergeCell ref="G16:L16"/>
    <mergeCell ref="X43:AD43"/>
    <mergeCell ref="F29:T29"/>
    <mergeCell ref="V29:AD29"/>
    <mergeCell ref="F31:I39"/>
    <mergeCell ref="K31:P32"/>
    <mergeCell ref="R31:T45"/>
    <mergeCell ref="V31:W31"/>
    <mergeCell ref="X31:AD31"/>
    <mergeCell ref="V32:W32"/>
    <mergeCell ref="X32:AD32"/>
    <mergeCell ref="K33:P34"/>
    <mergeCell ref="V33:W33"/>
    <mergeCell ref="X33:AD33"/>
    <mergeCell ref="V34:W34"/>
    <mergeCell ref="X34:AD34"/>
    <mergeCell ref="K35:P36"/>
    <mergeCell ref="V35:W35"/>
    <mergeCell ref="X35:AD35"/>
    <mergeCell ref="V36:W36"/>
    <mergeCell ref="X36:AD36"/>
    <mergeCell ref="K37:P37"/>
    <mergeCell ref="V37:W37"/>
    <mergeCell ref="X37:AD37"/>
    <mergeCell ref="K38:P38"/>
    <mergeCell ref="D56:E56"/>
    <mergeCell ref="F56:AC56"/>
    <mergeCell ref="M22:N22"/>
    <mergeCell ref="O22:P22"/>
    <mergeCell ref="Q22:R22"/>
    <mergeCell ref="F52:I52"/>
    <mergeCell ref="K52:P52"/>
    <mergeCell ref="R52:T52"/>
    <mergeCell ref="V52:W52"/>
    <mergeCell ref="X52:AD52"/>
    <mergeCell ref="V46:AD48"/>
    <mergeCell ref="D50:E50"/>
    <mergeCell ref="F50:AD50"/>
    <mergeCell ref="K44:P44"/>
    <mergeCell ref="V44:W44"/>
    <mergeCell ref="X44:AD44"/>
    <mergeCell ref="K45:P45"/>
    <mergeCell ref="V45:W45"/>
    <mergeCell ref="X45:AD45"/>
    <mergeCell ref="X38:AD38"/>
    <mergeCell ref="K39:P39"/>
    <mergeCell ref="V39:W39"/>
    <mergeCell ref="X39:AD39"/>
    <mergeCell ref="F40:I45"/>
    <mergeCell ref="F58:H66"/>
    <mergeCell ref="J58:O58"/>
    <mergeCell ref="Q58:S58"/>
    <mergeCell ref="U58:V66"/>
    <mergeCell ref="Y58:AB58"/>
    <mergeCell ref="J59:O59"/>
    <mergeCell ref="Q59:S59"/>
    <mergeCell ref="Y59:AB59"/>
    <mergeCell ref="J60:O60"/>
    <mergeCell ref="Q60:S60"/>
    <mergeCell ref="Y60:AB60"/>
    <mergeCell ref="J61:O61"/>
    <mergeCell ref="Q61:S61"/>
    <mergeCell ref="Y61:AB61"/>
    <mergeCell ref="J62:O62"/>
    <mergeCell ref="Q62:S62"/>
    <mergeCell ref="Y62:AB62"/>
    <mergeCell ref="J66:O66"/>
    <mergeCell ref="Q66:S66"/>
    <mergeCell ref="Y66:AB66"/>
    <mergeCell ref="J63:O63"/>
    <mergeCell ref="Q63:S63"/>
    <mergeCell ref="Y63:AB63"/>
    <mergeCell ref="J64:O64"/>
    <mergeCell ref="Q64:S64"/>
    <mergeCell ref="Y64:AB64"/>
    <mergeCell ref="X68:AD70"/>
    <mergeCell ref="K20:R20"/>
    <mergeCell ref="K21:L21"/>
    <mergeCell ref="M21:N21"/>
    <mergeCell ref="O21:P21"/>
    <mergeCell ref="Q21:R21"/>
    <mergeCell ref="K22:L22"/>
    <mergeCell ref="J65:O65"/>
    <mergeCell ref="Q65:S65"/>
    <mergeCell ref="Y65:AB65"/>
    <mergeCell ref="V53:AD54"/>
    <mergeCell ref="K40:P40"/>
    <mergeCell ref="V40:W40"/>
    <mergeCell ref="X40:AD40"/>
    <mergeCell ref="K41:P41"/>
    <mergeCell ref="V41:W41"/>
    <mergeCell ref="X41:AD41"/>
    <mergeCell ref="K42:P42"/>
    <mergeCell ref="V42:W42"/>
    <mergeCell ref="X42:AD42"/>
    <mergeCell ref="K43:P43"/>
    <mergeCell ref="V43:W4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47"/>
  <sheetViews>
    <sheetView workbookViewId="0"/>
  </sheetViews>
  <sheetFormatPr defaultColWidth="5.125" defaultRowHeight="14.25" x14ac:dyDescent="0.2"/>
  <cols>
    <col min="1" max="1" width="4.625" style="390" customWidth="1"/>
    <col min="2" max="5" width="5.125" style="390" customWidth="1"/>
    <col min="6" max="6" width="2.625" style="390" customWidth="1"/>
    <col min="7" max="12" width="5.125" style="390" customWidth="1"/>
    <col min="13" max="13" width="2.625" style="390" customWidth="1"/>
    <col min="14" max="19" width="5.125" style="390" customWidth="1"/>
    <col min="20" max="20" width="2.625" style="390" customWidth="1"/>
    <col min="21" max="22" width="5.125" style="390" customWidth="1"/>
    <col min="23" max="23" width="2.625" style="390" customWidth="1"/>
    <col min="24" max="25" width="6.875" style="390" customWidth="1"/>
    <col min="26" max="26" width="2.625" style="390" customWidth="1"/>
    <col min="27" max="28" width="5.125" style="390" customWidth="1"/>
    <col min="29" max="29" width="2.625" style="390" customWidth="1"/>
    <col min="30" max="16384" width="5.125" style="390"/>
  </cols>
  <sheetData>
    <row r="2" spans="2:33"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33" ht="15" x14ac:dyDescent="0.25">
      <c r="B4" s="402" t="s">
        <v>775</v>
      </c>
    </row>
    <row r="5" spans="2:33" ht="15" x14ac:dyDescent="0.25">
      <c r="B5" s="402"/>
    </row>
    <row r="6" spans="2:33" ht="15" customHeight="1" x14ac:dyDescent="0.25">
      <c r="B6" s="402" t="s">
        <v>1159</v>
      </c>
    </row>
    <row r="7" spans="2:33" ht="15" x14ac:dyDescent="0.25">
      <c r="B7" s="402"/>
    </row>
    <row r="8" spans="2:33" ht="7.5" customHeight="1" x14ac:dyDescent="0.25">
      <c r="B8" s="402"/>
    </row>
    <row r="9" spans="2:33" s="397" customFormat="1" ht="27.75" customHeight="1" x14ac:dyDescent="0.2">
      <c r="B9" s="631" t="s">
        <v>1230</v>
      </c>
      <c r="C9" s="632"/>
      <c r="D9" s="632"/>
      <c r="E9" s="632"/>
      <c r="F9" s="632"/>
      <c r="G9" s="632"/>
      <c r="H9" s="632"/>
      <c r="I9" s="632"/>
      <c r="J9" s="632"/>
      <c r="K9" s="632"/>
      <c r="L9" s="633"/>
      <c r="M9" s="391"/>
      <c r="N9" s="634" t="s">
        <v>1229</v>
      </c>
      <c r="O9" s="635"/>
      <c r="P9" s="635"/>
      <c r="Q9" s="635"/>
      <c r="R9" s="635"/>
      <c r="S9" s="636"/>
      <c r="T9" s="391"/>
      <c r="U9" s="612" t="s">
        <v>1137</v>
      </c>
      <c r="V9" s="612"/>
      <c r="W9" s="398"/>
      <c r="X9" s="677" t="s">
        <v>1138</v>
      </c>
      <c r="Y9" s="679"/>
      <c r="Z9" s="222"/>
      <c r="AA9" s="677" t="s">
        <v>1136</v>
      </c>
      <c r="AB9" s="679"/>
      <c r="AD9" s="893" t="s">
        <v>1135</v>
      </c>
      <c r="AE9" s="893"/>
    </row>
    <row r="10" spans="2:33" ht="7.5" customHeight="1" x14ac:dyDescent="0.25">
      <c r="B10" s="402"/>
      <c r="T10" s="392"/>
      <c r="U10" s="392"/>
      <c r="V10" s="392"/>
      <c r="W10" s="392"/>
    </row>
    <row r="11" spans="2:33" ht="50.1" customHeight="1" x14ac:dyDescent="0.2">
      <c r="B11" s="561" t="s">
        <v>776</v>
      </c>
      <c r="C11" s="561"/>
      <c r="D11" s="561"/>
      <c r="E11" s="561"/>
      <c r="G11" s="561" t="s">
        <v>891</v>
      </c>
      <c r="H11" s="561"/>
      <c r="I11" s="561"/>
      <c r="J11" s="561"/>
      <c r="K11" s="561"/>
      <c r="L11" s="561"/>
      <c r="N11" s="796"/>
      <c r="O11" s="796"/>
      <c r="P11" s="768" t="s">
        <v>1085</v>
      </c>
      <c r="Q11" s="768"/>
      <c r="R11" s="768"/>
      <c r="S11" s="768"/>
      <c r="T11" s="177"/>
      <c r="U11" s="923">
        <f>(Cadastro!$AU$24+Cadastro!$AU$25+Cadastro!$AU$28+Cadastro!$AU$29)*N11</f>
        <v>0</v>
      </c>
      <c r="V11" s="810"/>
      <c r="W11" s="392"/>
      <c r="X11" s="895"/>
      <c r="Y11" s="896"/>
      <c r="Z11" s="392"/>
      <c r="AA11" s="924" t="e">
        <f t="shared" ref="AA11:AA17" si="0">X11/U11</f>
        <v>#DIV/0!</v>
      </c>
      <c r="AB11" s="924"/>
      <c r="AC11" s="392"/>
      <c r="AD11" s="796"/>
      <c r="AE11" s="796"/>
      <c r="AF11" s="392"/>
      <c r="AG11" s="392"/>
    </row>
    <row r="12" spans="2:33" ht="42" customHeight="1" x14ac:dyDescent="0.2">
      <c r="B12" s="561" t="s">
        <v>950</v>
      </c>
      <c r="C12" s="561"/>
      <c r="D12" s="561"/>
      <c r="E12" s="561"/>
      <c r="G12" s="561" t="s">
        <v>955</v>
      </c>
      <c r="H12" s="561"/>
      <c r="I12" s="561"/>
      <c r="J12" s="561"/>
      <c r="K12" s="561"/>
      <c r="L12" s="561"/>
      <c r="N12" s="796"/>
      <c r="O12" s="796"/>
      <c r="P12" s="768" t="s">
        <v>1086</v>
      </c>
      <c r="Q12" s="768"/>
      <c r="R12" s="768"/>
      <c r="S12" s="768"/>
      <c r="T12" s="177"/>
      <c r="U12" s="922">
        <f>$U$11*N12</f>
        <v>0</v>
      </c>
      <c r="V12" s="768"/>
      <c r="W12" s="392"/>
      <c r="X12" s="895"/>
      <c r="Y12" s="896"/>
      <c r="Z12" s="392"/>
      <c r="AA12" s="924" t="e">
        <f t="shared" si="0"/>
        <v>#DIV/0!</v>
      </c>
      <c r="AB12" s="924"/>
      <c r="AC12" s="392"/>
      <c r="AD12" s="392"/>
      <c r="AE12" s="392"/>
      <c r="AF12" s="392"/>
      <c r="AG12" s="392"/>
    </row>
    <row r="13" spans="2:33" ht="42.75" customHeight="1" x14ac:dyDescent="0.2">
      <c r="B13" s="561" t="s">
        <v>951</v>
      </c>
      <c r="C13" s="561"/>
      <c r="D13" s="561"/>
      <c r="E13" s="561"/>
      <c r="G13" s="925" t="s">
        <v>956</v>
      </c>
      <c r="H13" s="561"/>
      <c r="I13" s="561"/>
      <c r="J13" s="561"/>
      <c r="K13" s="561"/>
      <c r="L13" s="561"/>
      <c r="N13" s="796"/>
      <c r="O13" s="796"/>
      <c r="P13" s="768" t="s">
        <v>1087</v>
      </c>
      <c r="Q13" s="768"/>
      <c r="R13" s="768"/>
      <c r="S13" s="768"/>
      <c r="T13" s="177"/>
      <c r="U13" s="922">
        <f>$U$11*N13</f>
        <v>0</v>
      </c>
      <c r="V13" s="768"/>
      <c r="W13" s="392"/>
      <c r="X13" s="895"/>
      <c r="Y13" s="896"/>
      <c r="Z13" s="392"/>
      <c r="AA13" s="924" t="e">
        <f t="shared" si="0"/>
        <v>#DIV/0!</v>
      </c>
      <c r="AB13" s="924"/>
      <c r="AC13" s="392"/>
      <c r="AD13" s="392"/>
      <c r="AE13" s="392"/>
      <c r="AF13" s="392"/>
      <c r="AG13" s="392"/>
    </row>
    <row r="14" spans="2:33" ht="40.5" customHeight="1" x14ac:dyDescent="0.2">
      <c r="B14" s="561" t="s">
        <v>952</v>
      </c>
      <c r="C14" s="561"/>
      <c r="D14" s="561"/>
      <c r="E14" s="561"/>
      <c r="G14" s="561" t="s">
        <v>957</v>
      </c>
      <c r="H14" s="561"/>
      <c r="I14" s="561"/>
      <c r="J14" s="561"/>
      <c r="K14" s="561"/>
      <c r="L14" s="561"/>
      <c r="N14" s="796"/>
      <c r="O14" s="796"/>
      <c r="P14" s="768" t="s">
        <v>1088</v>
      </c>
      <c r="Q14" s="768"/>
      <c r="R14" s="768"/>
      <c r="S14" s="768"/>
      <c r="T14" s="177"/>
      <c r="U14" s="922">
        <f>$U$11*N14</f>
        <v>0</v>
      </c>
      <c r="V14" s="768"/>
      <c r="W14" s="392"/>
      <c r="X14" s="895"/>
      <c r="Y14" s="896"/>
      <c r="Z14" s="392"/>
      <c r="AA14" s="924" t="e">
        <f t="shared" si="0"/>
        <v>#DIV/0!</v>
      </c>
      <c r="AB14" s="924"/>
      <c r="AC14" s="392"/>
      <c r="AD14" s="392"/>
      <c r="AE14" s="392"/>
      <c r="AF14" s="392"/>
      <c r="AG14" s="392"/>
    </row>
    <row r="15" spans="2:33" ht="50.1" customHeight="1" x14ac:dyDescent="0.2">
      <c r="B15" s="561" t="s">
        <v>890</v>
      </c>
      <c r="C15" s="561"/>
      <c r="D15" s="561"/>
      <c r="E15" s="561"/>
      <c r="G15" s="561" t="s">
        <v>935</v>
      </c>
      <c r="H15" s="561"/>
      <c r="I15" s="561"/>
      <c r="J15" s="561"/>
      <c r="K15" s="561"/>
      <c r="L15" s="561"/>
      <c r="N15" s="796"/>
      <c r="O15" s="796"/>
      <c r="P15" s="768" t="s">
        <v>1089</v>
      </c>
      <c r="Q15" s="768"/>
      <c r="R15" s="768"/>
      <c r="S15" s="768"/>
      <c r="T15" s="177"/>
      <c r="U15" s="923">
        <f>SUM(Cadastro!AU19:BE25,Cadastro!AU28)*N15</f>
        <v>0</v>
      </c>
      <c r="V15" s="810"/>
      <c r="W15" s="392"/>
      <c r="X15" s="895"/>
      <c r="Y15" s="896"/>
      <c r="Z15" s="392"/>
      <c r="AA15" s="924" t="e">
        <f t="shared" si="0"/>
        <v>#DIV/0!</v>
      </c>
      <c r="AB15" s="924"/>
      <c r="AC15" s="392"/>
      <c r="AD15" s="392"/>
      <c r="AE15" s="392"/>
      <c r="AF15" s="392"/>
      <c r="AG15" s="392"/>
    </row>
    <row r="16" spans="2:33" ht="42.75" customHeight="1" x14ac:dyDescent="0.2">
      <c r="B16" s="561" t="s">
        <v>960</v>
      </c>
      <c r="C16" s="561"/>
      <c r="D16" s="561"/>
      <c r="E16" s="561"/>
      <c r="G16" s="561" t="s">
        <v>961</v>
      </c>
      <c r="H16" s="561"/>
      <c r="I16" s="561"/>
      <c r="J16" s="561"/>
      <c r="K16" s="561"/>
      <c r="L16" s="561"/>
      <c r="N16" s="796"/>
      <c r="O16" s="796"/>
      <c r="P16" s="768" t="s">
        <v>1090</v>
      </c>
      <c r="Q16" s="768"/>
      <c r="R16" s="768"/>
      <c r="S16" s="768"/>
      <c r="T16" s="177"/>
      <c r="U16" s="627">
        <f>U15*N16</f>
        <v>0</v>
      </c>
      <c r="V16" s="627"/>
      <c r="W16" s="392"/>
      <c r="X16" s="895"/>
      <c r="Y16" s="896"/>
      <c r="Z16" s="392"/>
      <c r="AA16" s="924" t="e">
        <f t="shared" si="0"/>
        <v>#DIV/0!</v>
      </c>
      <c r="AB16" s="924"/>
      <c r="AC16" s="392"/>
      <c r="AD16" s="392"/>
      <c r="AE16" s="392"/>
      <c r="AF16" s="392"/>
      <c r="AG16" s="392"/>
    </row>
    <row r="17" spans="1:33" ht="42.75" customHeight="1" x14ac:dyDescent="0.2">
      <c r="B17" s="561" t="s">
        <v>953</v>
      </c>
      <c r="C17" s="561"/>
      <c r="D17" s="561"/>
      <c r="E17" s="561"/>
      <c r="G17" s="561" t="s">
        <v>954</v>
      </c>
      <c r="H17" s="561"/>
      <c r="I17" s="561"/>
      <c r="J17" s="561"/>
      <c r="K17" s="561"/>
      <c r="L17" s="561"/>
      <c r="N17" s="796"/>
      <c r="O17" s="796"/>
      <c r="P17" s="768" t="s">
        <v>1091</v>
      </c>
      <c r="Q17" s="768"/>
      <c r="R17" s="768"/>
      <c r="S17" s="768"/>
      <c r="T17" s="177"/>
      <c r="U17" s="627">
        <f>U16*N17</f>
        <v>0</v>
      </c>
      <c r="V17" s="627"/>
      <c r="W17" s="392"/>
      <c r="X17" s="895"/>
      <c r="Y17" s="896"/>
      <c r="Z17" s="392"/>
      <c r="AA17" s="924" t="e">
        <f t="shared" si="0"/>
        <v>#DIV/0!</v>
      </c>
      <c r="AB17" s="924"/>
      <c r="AC17" s="392"/>
      <c r="AD17" s="392"/>
      <c r="AE17" s="392"/>
      <c r="AF17" s="392"/>
      <c r="AG17" s="392"/>
    </row>
    <row r="18" spans="1:33" x14ac:dyDescent="0.2">
      <c r="T18" s="392"/>
      <c r="U18" s="392"/>
      <c r="V18" s="392"/>
      <c r="W18" s="392"/>
      <c r="X18" s="392"/>
      <c r="Y18" s="392"/>
      <c r="Z18" s="392"/>
      <c r="AA18" s="392"/>
      <c r="AB18" s="392"/>
      <c r="AC18" s="392"/>
      <c r="AD18" s="392"/>
      <c r="AE18" s="392"/>
      <c r="AF18" s="392"/>
      <c r="AG18" s="392"/>
    </row>
    <row r="19" spans="1:33" ht="24.95" customHeight="1" x14ac:dyDescent="0.2">
      <c r="M19" s="849" t="s">
        <v>1303</v>
      </c>
      <c r="N19" s="849"/>
      <c r="O19" s="849"/>
      <c r="P19" s="849"/>
      <c r="Q19" s="849"/>
      <c r="R19" s="849"/>
      <c r="S19" s="849"/>
      <c r="T19" s="849"/>
      <c r="U19" s="392"/>
      <c r="V19" s="392"/>
      <c r="W19" s="392"/>
      <c r="X19" s="392"/>
      <c r="Y19" s="392"/>
      <c r="Z19" s="392"/>
      <c r="AA19" s="392"/>
      <c r="AB19" s="392"/>
      <c r="AC19" s="392"/>
      <c r="AD19" s="392"/>
      <c r="AE19" s="392"/>
      <c r="AF19" s="392"/>
      <c r="AG19" s="392"/>
    </row>
    <row r="20" spans="1:33" ht="35.25" customHeight="1" x14ac:dyDescent="0.2">
      <c r="M20" s="849" t="s">
        <v>929</v>
      </c>
      <c r="N20" s="849"/>
      <c r="O20" s="849"/>
      <c r="P20" s="849"/>
      <c r="Q20" s="849" t="s">
        <v>928</v>
      </c>
      <c r="R20" s="849"/>
      <c r="S20" s="849"/>
      <c r="T20" s="849"/>
      <c r="U20" s="392"/>
      <c r="V20" s="392"/>
      <c r="W20" s="392"/>
      <c r="X20" s="392"/>
      <c r="Y20" s="392"/>
      <c r="Z20" s="392"/>
      <c r="AA20" s="392"/>
      <c r="AB20" s="392"/>
      <c r="AC20" s="392"/>
      <c r="AD20" s="392"/>
      <c r="AE20" s="392"/>
      <c r="AF20" s="392"/>
      <c r="AG20" s="392"/>
    </row>
    <row r="21" spans="1:33" ht="24.95" customHeight="1" x14ac:dyDescent="0.2">
      <c r="M21" s="610">
        <f>U15*AD11</f>
        <v>0</v>
      </c>
      <c r="N21" s="610"/>
      <c r="O21" s="610"/>
      <c r="P21" s="610"/>
      <c r="Q21" s="610">
        <f>U11*AD11</f>
        <v>0</v>
      </c>
      <c r="R21" s="610"/>
      <c r="S21" s="610"/>
      <c r="T21" s="610"/>
      <c r="U21" s="392"/>
      <c r="V21" s="392"/>
      <c r="W21" s="392"/>
      <c r="X21" s="392"/>
      <c r="Y21" s="392"/>
      <c r="Z21" s="392"/>
      <c r="AA21" s="392"/>
      <c r="AB21" s="392"/>
      <c r="AC21" s="392"/>
      <c r="AD21" s="392"/>
      <c r="AE21" s="392"/>
      <c r="AF21" s="392"/>
      <c r="AG21" s="392"/>
    </row>
    <row r="24" spans="1:33" ht="15" customHeight="1" x14ac:dyDescent="0.25">
      <c r="B24" s="402" t="s">
        <v>1195</v>
      </c>
    </row>
    <row r="25" spans="1:33" ht="15" customHeight="1" x14ac:dyDescent="0.25">
      <c r="B25" s="402"/>
    </row>
    <row r="27" spans="1:33" s="151" customFormat="1" ht="15.75" x14ac:dyDescent="0.2">
      <c r="C27" s="152"/>
      <c r="D27" s="494"/>
      <c r="E27" s="494"/>
      <c r="F27" s="151" t="s">
        <v>607</v>
      </c>
    </row>
    <row r="28" spans="1:33" s="151" customFormat="1" ht="5.0999999999999996" customHeight="1" x14ac:dyDescent="0.2">
      <c r="C28" s="152"/>
    </row>
    <row r="29" spans="1:33" s="151" customFormat="1" ht="15.75" customHeight="1" x14ac:dyDescent="0.2">
      <c r="D29" s="161"/>
      <c r="E29" s="161"/>
    </row>
    <row r="30" spans="1:33" s="151" customFormat="1" ht="15.75" customHeight="1" x14ac:dyDescent="0.2">
      <c r="A30" s="176"/>
      <c r="B30" s="176"/>
      <c r="C30" s="176"/>
      <c r="D30" s="161"/>
      <c r="E30" s="161"/>
      <c r="F30" s="637" t="s">
        <v>586</v>
      </c>
      <c r="G30" s="638"/>
      <c r="H30" s="638"/>
      <c r="I30" s="638"/>
      <c r="J30" s="638"/>
      <c r="K30" s="638"/>
      <c r="L30" s="638"/>
      <c r="M30" s="638"/>
      <c r="N30" s="638"/>
      <c r="O30" s="638"/>
      <c r="P30" s="638"/>
      <c r="Q30" s="638"/>
      <c r="R30" s="638"/>
      <c r="S30" s="638"/>
      <c r="T30" s="639"/>
      <c r="U30" s="173"/>
      <c r="V30" s="640" t="s">
        <v>1375</v>
      </c>
      <c r="W30" s="640"/>
      <c r="X30" s="640"/>
      <c r="Y30" s="640"/>
      <c r="Z30" s="640"/>
      <c r="AA30" s="640"/>
      <c r="AB30" s="640"/>
      <c r="AC30" s="640"/>
      <c r="AD30" s="640"/>
    </row>
    <row r="31" spans="1:33" s="151" customFormat="1" ht="5.0999999999999996" customHeight="1" x14ac:dyDescent="0.2">
      <c r="A31" s="176"/>
      <c r="B31" s="176"/>
      <c r="C31" s="213"/>
    </row>
    <row r="32" spans="1:33" s="168" customFormat="1" ht="59.25" customHeight="1" x14ac:dyDescent="0.2">
      <c r="A32" s="913"/>
      <c r="B32" s="913"/>
      <c r="C32" s="913"/>
      <c r="D32" s="195"/>
      <c r="E32" s="195"/>
      <c r="F32" s="870" t="s">
        <v>932</v>
      </c>
      <c r="G32" s="870"/>
      <c r="H32" s="870"/>
      <c r="I32" s="870"/>
      <c r="J32" s="214"/>
      <c r="K32" s="906" t="s">
        <v>930</v>
      </c>
      <c r="L32" s="907"/>
      <c r="M32" s="907"/>
      <c r="N32" s="907"/>
      <c r="O32" s="907"/>
      <c r="P32" s="908"/>
      <c r="Q32" s="174"/>
      <c r="R32" s="914"/>
      <c r="S32" s="915"/>
      <c r="T32" s="916"/>
      <c r="U32" s="205"/>
      <c r="V32" s="647"/>
      <c r="W32" s="648"/>
      <c r="X32" s="545" t="s">
        <v>933</v>
      </c>
      <c r="Y32" s="545"/>
      <c r="Z32" s="545"/>
      <c r="AA32" s="545"/>
      <c r="AB32" s="545"/>
      <c r="AC32" s="545"/>
      <c r="AD32" s="546"/>
    </row>
    <row r="33" spans="1:30" s="168" customFormat="1" ht="59.25" customHeight="1" x14ac:dyDescent="0.2">
      <c r="A33" s="379"/>
      <c r="B33" s="379"/>
      <c r="C33" s="379"/>
      <c r="D33" s="195"/>
      <c r="E33" s="195"/>
      <c r="F33" s="870"/>
      <c r="G33" s="870"/>
      <c r="H33" s="870"/>
      <c r="I33" s="870"/>
      <c r="J33" s="214"/>
      <c r="K33" s="909" t="s">
        <v>1376</v>
      </c>
      <c r="L33" s="910"/>
      <c r="M33" s="910"/>
      <c r="N33" s="910"/>
      <c r="O33" s="910"/>
      <c r="P33" s="911"/>
      <c r="Q33" s="174"/>
      <c r="R33" s="917"/>
      <c r="S33" s="913"/>
      <c r="T33" s="918"/>
      <c r="U33" s="205"/>
      <c r="V33" s="647"/>
      <c r="W33" s="648"/>
      <c r="X33" s="534" t="s">
        <v>949</v>
      </c>
      <c r="Y33" s="534"/>
      <c r="Z33" s="534"/>
      <c r="AA33" s="534"/>
      <c r="AB33" s="534"/>
      <c r="AC33" s="534"/>
      <c r="AD33" s="535"/>
    </row>
    <row r="34" spans="1:30" s="168" customFormat="1" ht="52.5" customHeight="1" x14ac:dyDescent="0.2">
      <c r="A34" s="912"/>
      <c r="B34" s="912"/>
      <c r="C34" s="912"/>
      <c r="D34" s="195"/>
      <c r="E34" s="195"/>
      <c r="F34" s="870"/>
      <c r="G34" s="870"/>
      <c r="H34" s="870"/>
      <c r="I34" s="870"/>
      <c r="J34" s="214"/>
      <c r="K34" s="906" t="s">
        <v>931</v>
      </c>
      <c r="L34" s="907"/>
      <c r="M34" s="907"/>
      <c r="N34" s="907"/>
      <c r="O34" s="907"/>
      <c r="P34" s="908"/>
      <c r="Q34" s="174"/>
      <c r="R34" s="917"/>
      <c r="S34" s="913"/>
      <c r="T34" s="918"/>
      <c r="U34" s="205"/>
      <c r="V34" s="647"/>
      <c r="W34" s="648"/>
      <c r="X34" s="545" t="s">
        <v>934</v>
      </c>
      <c r="Y34" s="545"/>
      <c r="Z34" s="545"/>
      <c r="AA34" s="545"/>
      <c r="AB34" s="545"/>
      <c r="AC34" s="545"/>
      <c r="AD34" s="546"/>
    </row>
    <row r="35" spans="1:30" s="168" customFormat="1" ht="52.5" customHeight="1" x14ac:dyDescent="0.2">
      <c r="A35" s="380"/>
      <c r="B35" s="380"/>
      <c r="C35" s="380"/>
      <c r="D35" s="195"/>
      <c r="E35" s="195"/>
      <c r="F35" s="870"/>
      <c r="G35" s="870"/>
      <c r="H35" s="870"/>
      <c r="I35" s="870"/>
      <c r="J35" s="177"/>
      <c r="K35" s="906" t="s">
        <v>1376</v>
      </c>
      <c r="L35" s="907"/>
      <c r="M35" s="907"/>
      <c r="N35" s="907"/>
      <c r="O35" s="907"/>
      <c r="P35" s="908"/>
      <c r="Q35" s="174"/>
      <c r="R35" s="919"/>
      <c r="S35" s="920"/>
      <c r="T35" s="921"/>
      <c r="U35" s="205"/>
      <c r="V35" s="647"/>
      <c r="W35" s="648"/>
      <c r="X35" s="534" t="s">
        <v>949</v>
      </c>
      <c r="Y35" s="534"/>
      <c r="Z35" s="534"/>
      <c r="AA35" s="534"/>
      <c r="AB35" s="534"/>
      <c r="AC35" s="534"/>
      <c r="AD35" s="535"/>
    </row>
    <row r="36" spans="1:30" s="151" customFormat="1" ht="10.5" customHeight="1" x14ac:dyDescent="0.2">
      <c r="C36" s="152"/>
      <c r="V36" s="560" t="s">
        <v>792</v>
      </c>
      <c r="W36" s="560"/>
      <c r="X36" s="560"/>
      <c r="Y36" s="560"/>
      <c r="Z36" s="560"/>
      <c r="AA36" s="560"/>
      <c r="AB36" s="560"/>
      <c r="AC36" s="560"/>
      <c r="AD36" s="560"/>
    </row>
    <row r="37" spans="1:30" s="151" customFormat="1" ht="15.75" x14ac:dyDescent="0.2">
      <c r="C37" s="152"/>
      <c r="V37" s="560"/>
      <c r="W37" s="560"/>
      <c r="X37" s="560"/>
      <c r="Y37" s="560"/>
      <c r="Z37" s="560"/>
      <c r="AA37" s="560"/>
      <c r="AB37" s="560"/>
      <c r="AC37" s="560"/>
      <c r="AD37" s="560"/>
    </row>
    <row r="38" spans="1:30" s="151" customFormat="1" ht="15.75" x14ac:dyDescent="0.2">
      <c r="C38" s="152"/>
      <c r="V38" s="560"/>
      <c r="W38" s="560"/>
      <c r="X38" s="560"/>
      <c r="Y38" s="560"/>
      <c r="Z38" s="560"/>
      <c r="AA38" s="560"/>
      <c r="AB38" s="560"/>
      <c r="AC38" s="560"/>
      <c r="AD38" s="560"/>
    </row>
    <row r="39" spans="1:30" s="151" customFormat="1" ht="7.5" customHeight="1" x14ac:dyDescent="0.2">
      <c r="C39" s="152"/>
      <c r="V39" s="376"/>
      <c r="W39" s="376"/>
      <c r="X39" s="376"/>
      <c r="Y39" s="376"/>
      <c r="Z39" s="376"/>
      <c r="AA39" s="376"/>
      <c r="AB39" s="376"/>
      <c r="AC39" s="376"/>
      <c r="AD39" s="376"/>
    </row>
    <row r="40" spans="1:30" s="151" customFormat="1" ht="7.5" customHeight="1" x14ac:dyDescent="0.2">
      <c r="C40" s="152"/>
      <c r="V40" s="376"/>
      <c r="W40" s="376"/>
      <c r="X40" s="376"/>
      <c r="Y40" s="376"/>
      <c r="Z40" s="376"/>
      <c r="AA40" s="376"/>
      <c r="AB40" s="376"/>
      <c r="AC40" s="376"/>
      <c r="AD40" s="376"/>
    </row>
    <row r="41" spans="1:30" s="151" customFormat="1" ht="15.75" x14ac:dyDescent="0.2">
      <c r="C41" s="152"/>
      <c r="D41" s="494"/>
      <c r="E41" s="494"/>
      <c r="F41" s="151" t="s">
        <v>630</v>
      </c>
    </row>
    <row r="42" spans="1:30" s="151" customFormat="1" ht="5.0999999999999996" customHeight="1" x14ac:dyDescent="0.2">
      <c r="C42" s="152"/>
    </row>
    <row r="43" spans="1:30" s="151" customFormat="1" ht="10.5" customHeight="1" x14ac:dyDescent="0.2">
      <c r="D43" s="161"/>
      <c r="E43" s="161"/>
    </row>
    <row r="44" spans="1:30" s="151" customFormat="1" ht="64.5" customHeight="1" x14ac:dyDescent="0.2">
      <c r="C44" s="152"/>
      <c r="F44" s="561" t="s">
        <v>631</v>
      </c>
      <c r="G44" s="561"/>
      <c r="H44" s="561"/>
      <c r="I44" s="561"/>
      <c r="K44" s="533" t="s">
        <v>958</v>
      </c>
      <c r="L44" s="534"/>
      <c r="M44" s="534"/>
      <c r="N44" s="534"/>
      <c r="O44" s="534"/>
      <c r="P44" s="535"/>
      <c r="R44" s="900"/>
      <c r="S44" s="901"/>
      <c r="T44" s="902"/>
      <c r="V44" s="660"/>
      <c r="W44" s="652"/>
      <c r="X44" s="531" t="s">
        <v>962</v>
      </c>
      <c r="Y44" s="531"/>
      <c r="Z44" s="531"/>
      <c r="AA44" s="531"/>
      <c r="AB44" s="531"/>
      <c r="AC44" s="531"/>
      <c r="AD44" s="532"/>
    </row>
    <row r="45" spans="1:30" s="151" customFormat="1" ht="64.5" customHeight="1" x14ac:dyDescent="0.2">
      <c r="C45" s="152"/>
      <c r="F45" s="561" t="s">
        <v>631</v>
      </c>
      <c r="G45" s="561"/>
      <c r="H45" s="561"/>
      <c r="I45" s="561"/>
      <c r="K45" s="533" t="s">
        <v>959</v>
      </c>
      <c r="L45" s="534"/>
      <c r="M45" s="534"/>
      <c r="N45" s="534"/>
      <c r="O45" s="534"/>
      <c r="P45" s="535"/>
      <c r="R45" s="903"/>
      <c r="S45" s="904"/>
      <c r="T45" s="905"/>
      <c r="V45" s="660"/>
      <c r="W45" s="652"/>
      <c r="X45" s="531" t="s">
        <v>962</v>
      </c>
      <c r="Y45" s="531"/>
      <c r="Z45" s="531"/>
      <c r="AA45" s="531"/>
      <c r="AB45" s="531"/>
      <c r="AC45" s="531"/>
      <c r="AD45" s="532"/>
    </row>
    <row r="46" spans="1:30" s="151" customFormat="1" ht="20.100000000000001" customHeight="1" x14ac:dyDescent="0.2">
      <c r="C46" s="152"/>
      <c r="V46" s="560" t="s">
        <v>594</v>
      </c>
      <c r="W46" s="560"/>
      <c r="X46" s="560"/>
      <c r="Y46" s="560"/>
      <c r="Z46" s="560"/>
      <c r="AA46" s="560"/>
      <c r="AB46" s="560"/>
      <c r="AC46" s="560"/>
      <c r="AD46" s="560"/>
    </row>
    <row r="47" spans="1:30" s="151" customFormat="1" ht="20.100000000000001" customHeight="1" x14ac:dyDescent="0.2">
      <c r="C47" s="152"/>
      <c r="V47" s="560"/>
      <c r="W47" s="560"/>
      <c r="X47" s="560"/>
      <c r="Y47" s="560"/>
      <c r="Z47" s="560"/>
      <c r="AA47" s="560"/>
      <c r="AB47" s="560"/>
      <c r="AC47" s="560"/>
      <c r="AD47" s="560"/>
    </row>
  </sheetData>
  <mergeCells count="96">
    <mergeCell ref="C2:H2"/>
    <mergeCell ref="J2:O2"/>
    <mergeCell ref="Q2:V2"/>
    <mergeCell ref="X2:AC2"/>
    <mergeCell ref="AA14:AB14"/>
    <mergeCell ref="P11:S11"/>
    <mergeCell ref="P12:S12"/>
    <mergeCell ref="P13:S13"/>
    <mergeCell ref="AA15:AB15"/>
    <mergeCell ref="X11:Y11"/>
    <mergeCell ref="B11:E11"/>
    <mergeCell ref="B12:E12"/>
    <mergeCell ref="B13:E13"/>
    <mergeCell ref="N15:O15"/>
    <mergeCell ref="G11:L11"/>
    <mergeCell ref="G12:L12"/>
    <mergeCell ref="G13:L13"/>
    <mergeCell ref="N11:O11"/>
    <mergeCell ref="B14:E14"/>
    <mergeCell ref="B15:E15"/>
    <mergeCell ref="N12:O12"/>
    <mergeCell ref="N13:O13"/>
    <mergeCell ref="AA12:AB12"/>
    <mergeCell ref="AA13:AB13"/>
    <mergeCell ref="AA16:AB16"/>
    <mergeCell ref="AA17:AB17"/>
    <mergeCell ref="AD11:AE11"/>
    <mergeCell ref="B9:L9"/>
    <mergeCell ref="N9:S9"/>
    <mergeCell ref="U9:V9"/>
    <mergeCell ref="X9:Y9"/>
    <mergeCell ref="AA9:AB9"/>
    <mergeCell ref="U16:V16"/>
    <mergeCell ref="U17:V17"/>
    <mergeCell ref="X16:Y16"/>
    <mergeCell ref="X15:Y15"/>
    <mergeCell ref="X12:Y12"/>
    <mergeCell ref="X13:Y13"/>
    <mergeCell ref="X14:Y14"/>
    <mergeCell ref="X17:Y17"/>
    <mergeCell ref="N14:O14"/>
    <mergeCell ref="N16:O16"/>
    <mergeCell ref="N17:O17"/>
    <mergeCell ref="P14:S14"/>
    <mergeCell ref="P15:S15"/>
    <mergeCell ref="P16:S16"/>
    <mergeCell ref="B16:E16"/>
    <mergeCell ref="G14:L14"/>
    <mergeCell ref="G15:L15"/>
    <mergeCell ref="G16:L16"/>
    <mergeCell ref="B17:E17"/>
    <mergeCell ref="G17:L17"/>
    <mergeCell ref="D27:E27"/>
    <mergeCell ref="F30:T30"/>
    <mergeCell ref="V30:AD30"/>
    <mergeCell ref="AD9:AE9"/>
    <mergeCell ref="U14:V14"/>
    <mergeCell ref="U15:V15"/>
    <mergeCell ref="U11:V11"/>
    <mergeCell ref="U12:V12"/>
    <mergeCell ref="U13:V13"/>
    <mergeCell ref="AA11:AB11"/>
    <mergeCell ref="M19:T19"/>
    <mergeCell ref="M20:P20"/>
    <mergeCell ref="Q20:T20"/>
    <mergeCell ref="Q21:T21"/>
    <mergeCell ref="M21:P21"/>
    <mergeCell ref="P17:S17"/>
    <mergeCell ref="X32:AD32"/>
    <mergeCell ref="K33:P33"/>
    <mergeCell ref="V33:W33"/>
    <mergeCell ref="X33:AD33"/>
    <mergeCell ref="A34:C34"/>
    <mergeCell ref="A32:C32"/>
    <mergeCell ref="F32:I35"/>
    <mergeCell ref="K32:P32"/>
    <mergeCell ref="R32:T35"/>
    <mergeCell ref="V32:W32"/>
    <mergeCell ref="D41:E41"/>
    <mergeCell ref="K34:P34"/>
    <mergeCell ref="V34:W34"/>
    <mergeCell ref="X34:AD34"/>
    <mergeCell ref="K35:P35"/>
    <mergeCell ref="V35:W35"/>
    <mergeCell ref="X35:AD35"/>
    <mergeCell ref="V46:AD47"/>
    <mergeCell ref="V36:AD38"/>
    <mergeCell ref="F44:I44"/>
    <mergeCell ref="K44:P44"/>
    <mergeCell ref="R44:T45"/>
    <mergeCell ref="V44:W44"/>
    <mergeCell ref="X44:AD44"/>
    <mergeCell ref="F45:I45"/>
    <mergeCell ref="K45:P45"/>
    <mergeCell ref="V45:W45"/>
    <mergeCell ref="X45:AD45"/>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R50"/>
  <sheetViews>
    <sheetView zoomScaleNormal="100" workbookViewId="0"/>
  </sheetViews>
  <sheetFormatPr defaultColWidth="5.125" defaultRowHeight="14.25" x14ac:dyDescent="0.2"/>
  <cols>
    <col min="1" max="1" width="2.625" style="390" customWidth="1"/>
    <col min="2" max="8" width="4.625" style="390" customWidth="1"/>
    <col min="9" max="11" width="5.125" style="390" customWidth="1"/>
    <col min="12" max="12" width="2.625" style="390" customWidth="1"/>
    <col min="13" max="21" width="5.125" style="390" customWidth="1"/>
    <col min="22" max="22" width="2.625" style="390" customWidth="1"/>
    <col min="23" max="23" width="5.625" style="390" customWidth="1"/>
    <col min="24" max="35" width="5.125" style="390" customWidth="1"/>
    <col min="36" max="44" width="5.125" style="390" hidden="1" customWidth="1"/>
    <col min="45" max="16384" width="5.125" style="390"/>
  </cols>
  <sheetData>
    <row r="2" spans="2:43"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43" ht="15" x14ac:dyDescent="0.25">
      <c r="B4" s="402" t="s">
        <v>936</v>
      </c>
    </row>
    <row r="5" spans="2:43" ht="15" x14ac:dyDescent="0.25">
      <c r="B5" s="402"/>
    </row>
    <row r="6" spans="2:43" ht="15" customHeight="1" x14ac:dyDescent="0.25">
      <c r="B6" s="402" t="s">
        <v>1159</v>
      </c>
    </row>
    <row r="7" spans="2:43" ht="15" x14ac:dyDescent="0.25">
      <c r="B7" s="402"/>
    </row>
    <row r="8" spans="2:43" ht="5.25" customHeight="1" x14ac:dyDescent="0.25">
      <c r="B8" s="402"/>
    </row>
    <row r="9" spans="2:43" s="399" customFormat="1" ht="19.5" customHeight="1" x14ac:dyDescent="0.2">
      <c r="B9" s="940" t="s">
        <v>1266</v>
      </c>
      <c r="C9" s="940"/>
      <c r="D9" s="940"/>
      <c r="E9" s="940"/>
      <c r="F9" s="940"/>
      <c r="G9" s="940"/>
      <c r="H9" s="940"/>
      <c r="I9" s="940"/>
      <c r="J9" s="940"/>
      <c r="K9" s="940"/>
      <c r="L9" s="423"/>
      <c r="M9" s="810" t="s">
        <v>1306</v>
      </c>
      <c r="N9" s="810"/>
      <c r="O9" s="810"/>
      <c r="P9" s="810"/>
      <c r="Q9" s="810"/>
      <c r="R9" s="810"/>
      <c r="S9" s="810" t="s">
        <v>1229</v>
      </c>
      <c r="T9" s="810"/>
      <c r="U9" s="810"/>
      <c r="V9" s="222"/>
      <c r="W9" s="776" t="s">
        <v>1139</v>
      </c>
      <c r="X9" s="776"/>
      <c r="Y9" s="776"/>
      <c r="Z9" s="776"/>
      <c r="AA9" s="776"/>
      <c r="AB9" s="776"/>
      <c r="AC9" s="776"/>
      <c r="AD9" s="776"/>
      <c r="AE9" s="776"/>
      <c r="AF9" s="776"/>
      <c r="AG9" s="776"/>
      <c r="AH9" s="776"/>
    </row>
    <row r="10" spans="2:43" s="175" customFormat="1" ht="15" customHeight="1" x14ac:dyDescent="0.2">
      <c r="B10" s="777" t="s">
        <v>1305</v>
      </c>
      <c r="C10" s="942"/>
      <c r="D10" s="942"/>
      <c r="E10" s="942"/>
      <c r="F10" s="942"/>
      <c r="G10" s="942"/>
      <c r="H10" s="778"/>
      <c r="I10" s="777" t="s">
        <v>1229</v>
      </c>
      <c r="J10" s="942"/>
      <c r="K10" s="778"/>
      <c r="L10" s="177"/>
      <c r="M10" s="810"/>
      <c r="N10" s="810"/>
      <c r="O10" s="810"/>
      <c r="P10" s="810"/>
      <c r="Q10" s="810"/>
      <c r="R10" s="810"/>
      <c r="S10" s="810"/>
      <c r="T10" s="810"/>
      <c r="U10" s="810"/>
      <c r="V10" s="218"/>
      <c r="W10" s="776"/>
      <c r="X10" s="776"/>
      <c r="Y10" s="776"/>
      <c r="Z10" s="776"/>
      <c r="AA10" s="776"/>
      <c r="AB10" s="776"/>
      <c r="AC10" s="776"/>
      <c r="AD10" s="776"/>
      <c r="AE10" s="776"/>
      <c r="AF10" s="776"/>
      <c r="AG10" s="776"/>
      <c r="AH10" s="776"/>
    </row>
    <row r="11" spans="2:43" s="175" customFormat="1" ht="26.25" customHeight="1" x14ac:dyDescent="0.2">
      <c r="B11" s="779"/>
      <c r="C11" s="943"/>
      <c r="D11" s="943"/>
      <c r="E11" s="943"/>
      <c r="F11" s="943"/>
      <c r="G11" s="943"/>
      <c r="H11" s="780"/>
      <c r="I11" s="779"/>
      <c r="J11" s="943"/>
      <c r="K11" s="780"/>
      <c r="L11" s="177"/>
      <c r="M11" s="810"/>
      <c r="N11" s="810"/>
      <c r="O11" s="810"/>
      <c r="P11" s="810"/>
      <c r="Q11" s="810"/>
      <c r="R11" s="810"/>
      <c r="S11" s="810"/>
      <c r="T11" s="810"/>
      <c r="U11" s="810"/>
      <c r="V11" s="218"/>
      <c r="W11" s="720"/>
      <c r="X11" s="721"/>
      <c r="Y11" s="721"/>
      <c r="Z11" s="722"/>
      <c r="AA11" s="742" t="s">
        <v>704</v>
      </c>
      <c r="AB11" s="743"/>
      <c r="AC11" s="768" t="s">
        <v>705</v>
      </c>
      <c r="AD11" s="768"/>
      <c r="AE11" s="768"/>
      <c r="AF11" s="768" t="s">
        <v>706</v>
      </c>
      <c r="AG11" s="768"/>
      <c r="AH11" s="768"/>
    </row>
    <row r="12" spans="2:43" s="175" customFormat="1" ht="5.0999999999999996" customHeight="1" x14ac:dyDescent="0.2">
      <c r="H12" s="177"/>
      <c r="I12" s="177"/>
      <c r="J12" s="177"/>
      <c r="K12" s="177"/>
      <c r="L12" s="177"/>
      <c r="M12" s="218"/>
      <c r="N12" s="218"/>
      <c r="O12" s="218"/>
      <c r="P12" s="218"/>
      <c r="Q12" s="218"/>
      <c r="R12" s="218"/>
      <c r="T12" s="218"/>
      <c r="U12" s="218"/>
      <c r="V12" s="218"/>
      <c r="W12" s="178"/>
      <c r="X12" s="178"/>
      <c r="Y12" s="178"/>
      <c r="Z12" s="177"/>
      <c r="AA12" s="177"/>
      <c r="AB12" s="177"/>
      <c r="AC12" s="409"/>
      <c r="AD12" s="409"/>
      <c r="AE12" s="409"/>
      <c r="AF12" s="409"/>
      <c r="AG12" s="409"/>
      <c r="AH12" s="409"/>
    </row>
    <row r="13" spans="2:43" s="175" customFormat="1" ht="36" customHeight="1" x14ac:dyDescent="0.2">
      <c r="B13" s="768" t="s">
        <v>1158</v>
      </c>
      <c r="C13" s="768"/>
      <c r="D13" s="768"/>
      <c r="E13" s="768"/>
      <c r="F13" s="768"/>
      <c r="G13" s="768"/>
      <c r="H13" s="768"/>
      <c r="I13" s="941"/>
      <c r="J13" s="941"/>
      <c r="K13" s="941"/>
      <c r="L13" s="177"/>
      <c r="M13" s="768" t="s">
        <v>1360</v>
      </c>
      <c r="N13" s="768"/>
      <c r="O13" s="768"/>
      <c r="P13" s="768" t="s">
        <v>940</v>
      </c>
      <c r="Q13" s="768"/>
      <c r="R13" s="768"/>
      <c r="S13" s="796"/>
      <c r="T13" s="796"/>
      <c r="U13" s="796"/>
      <c r="W13" s="768" t="s">
        <v>945</v>
      </c>
      <c r="X13" s="768"/>
      <c r="Y13" s="768"/>
      <c r="Z13" s="768"/>
      <c r="AA13" s="823">
        <f>((Cadastro!$BS$26+Cadastro!$BS$33)*I13)*S15</f>
        <v>0</v>
      </c>
      <c r="AB13" s="743"/>
      <c r="AC13" s="627">
        <f>((Cadastro!$BS$26+Cadastro!$BS$33)*I13)*S14</f>
        <v>0</v>
      </c>
      <c r="AD13" s="627"/>
      <c r="AE13" s="627"/>
      <c r="AF13" s="627">
        <f>((Cadastro!$BS$26+Cadastro!$BS$33)*I13)*S13</f>
        <v>0</v>
      </c>
      <c r="AG13" s="627"/>
      <c r="AH13" s="627"/>
      <c r="AJ13" s="769" t="s">
        <v>1141</v>
      </c>
      <c r="AK13" s="769"/>
      <c r="AL13" s="413" t="s">
        <v>1142</v>
      </c>
      <c r="AM13" s="413" t="s">
        <v>1153</v>
      </c>
      <c r="AN13" s="413" t="s">
        <v>1154</v>
      </c>
      <c r="AO13" s="413" t="s">
        <v>1144</v>
      </c>
      <c r="AP13" s="413" t="s">
        <v>1029</v>
      </c>
      <c r="AQ13" s="413"/>
    </row>
    <row r="14" spans="2:43" s="175" customFormat="1" ht="37.5" customHeight="1" x14ac:dyDescent="0.2">
      <c r="B14" s="768" t="s">
        <v>943</v>
      </c>
      <c r="C14" s="768"/>
      <c r="D14" s="768"/>
      <c r="E14" s="768"/>
      <c r="F14" s="768"/>
      <c r="G14" s="768"/>
      <c r="H14" s="768"/>
      <c r="I14" s="941"/>
      <c r="J14" s="941"/>
      <c r="K14" s="941"/>
      <c r="L14" s="177"/>
      <c r="M14" s="768" t="s">
        <v>1361</v>
      </c>
      <c r="N14" s="768"/>
      <c r="O14" s="768"/>
      <c r="P14" s="768" t="s">
        <v>941</v>
      </c>
      <c r="Q14" s="768"/>
      <c r="R14" s="768"/>
      <c r="S14" s="796"/>
      <c r="T14" s="796"/>
      <c r="U14" s="796"/>
      <c r="V14" s="177"/>
      <c r="W14" s="768" t="s">
        <v>946</v>
      </c>
      <c r="X14" s="768"/>
      <c r="Y14" s="768"/>
      <c r="Z14" s="768"/>
      <c r="AA14" s="771">
        <f>((Cadastro!$BS$26+Cadastro!$BS$33)*I14)*S15</f>
        <v>0</v>
      </c>
      <c r="AB14" s="773"/>
      <c r="AC14" s="627">
        <f>((Cadastro!$BS$26+Cadastro!$BS$33)*I14)*S14</f>
        <v>0</v>
      </c>
      <c r="AD14" s="627"/>
      <c r="AE14" s="627"/>
      <c r="AF14" s="627">
        <f>((Cadastro!$BS$26+Cadastro!$BS$33)*I14)*S13</f>
        <v>0</v>
      </c>
      <c r="AG14" s="627"/>
      <c r="AH14" s="627"/>
      <c r="AJ14" s="795" t="s">
        <v>1072</v>
      </c>
      <c r="AK14" s="795"/>
      <c r="AL14" s="417">
        <v>340</v>
      </c>
      <c r="AM14" s="418">
        <f>AL14*G14</f>
        <v>0</v>
      </c>
      <c r="AN14" s="419">
        <f>AM14*HIPERTENSO!$S$12</f>
        <v>0</v>
      </c>
      <c r="AO14" s="419">
        <f>AM14*HIPERTENSO!$S$13</f>
        <v>0</v>
      </c>
      <c r="AP14" s="419">
        <f>AM14*HIPERTENSO!$S$14</f>
        <v>0</v>
      </c>
      <c r="AQ14" s="419"/>
    </row>
    <row r="15" spans="2:43" s="175" customFormat="1" ht="50.25" customHeight="1" x14ac:dyDescent="0.2">
      <c r="B15" s="768" t="s">
        <v>944</v>
      </c>
      <c r="C15" s="768"/>
      <c r="D15" s="768"/>
      <c r="E15" s="768"/>
      <c r="F15" s="768"/>
      <c r="G15" s="768"/>
      <c r="H15" s="768"/>
      <c r="I15" s="941"/>
      <c r="J15" s="941"/>
      <c r="K15" s="941"/>
      <c r="L15" s="177"/>
      <c r="M15" s="768" t="s">
        <v>1347</v>
      </c>
      <c r="N15" s="768"/>
      <c r="O15" s="768"/>
      <c r="P15" s="768" t="s">
        <v>942</v>
      </c>
      <c r="Q15" s="768"/>
      <c r="R15" s="768"/>
      <c r="S15" s="796"/>
      <c r="T15" s="796"/>
      <c r="U15" s="796"/>
      <c r="V15" s="177"/>
      <c r="W15" s="742" t="s">
        <v>947</v>
      </c>
      <c r="X15" s="775"/>
      <c r="Y15" s="775"/>
      <c r="Z15" s="743"/>
      <c r="AA15" s="771">
        <f>((Cadastro!$BS$26+Cadastro!$BS$33)*I15)*S15</f>
        <v>0</v>
      </c>
      <c r="AB15" s="773"/>
      <c r="AC15" s="627">
        <f>((Cadastro!$BS$26+Cadastro!$BS$33)*I15)*S14</f>
        <v>0</v>
      </c>
      <c r="AD15" s="627"/>
      <c r="AE15" s="627"/>
      <c r="AF15" s="627">
        <f>((Cadastro!$BS$26+Cadastro!$BS$33)*I15)*S13</f>
        <v>0</v>
      </c>
      <c r="AG15" s="627"/>
      <c r="AH15" s="627"/>
      <c r="AJ15" s="795" t="s">
        <v>1073</v>
      </c>
      <c r="AK15" s="795"/>
      <c r="AL15" s="417">
        <v>476</v>
      </c>
      <c r="AM15" s="418">
        <f>AL15*G15</f>
        <v>0</v>
      </c>
      <c r="AN15" s="419">
        <f>AM15*HIPERTENSO!$S$12</f>
        <v>0</v>
      </c>
      <c r="AO15" s="419">
        <f>AM15*HIPERTENSO!$S$13</f>
        <v>0</v>
      </c>
      <c r="AP15" s="419">
        <f>AM15*HIPERTENSO!$S$14</f>
        <v>0</v>
      </c>
      <c r="AQ15" s="419"/>
    </row>
    <row r="17" spans="1:30" ht="15.75" x14ac:dyDescent="0.2">
      <c r="B17" s="762" t="s">
        <v>967</v>
      </c>
      <c r="C17" s="763"/>
      <c r="D17" s="763"/>
      <c r="E17" s="763"/>
      <c r="F17" s="763"/>
      <c r="G17" s="763"/>
      <c r="H17" s="763"/>
      <c r="I17" s="763"/>
      <c r="J17" s="763"/>
      <c r="K17" s="763"/>
      <c r="L17" s="763"/>
      <c r="M17" s="763"/>
      <c r="N17" s="764"/>
      <c r="P17" s="608" t="s">
        <v>1135</v>
      </c>
      <c r="Q17" s="608"/>
      <c r="R17" s="608"/>
      <c r="T17" s="608" t="s">
        <v>1315</v>
      </c>
      <c r="U17" s="608"/>
      <c r="V17" s="608"/>
      <c r="W17" s="608"/>
      <c r="X17" s="608"/>
      <c r="Y17" s="608"/>
      <c r="Z17" s="608"/>
      <c r="AA17" s="608"/>
      <c r="AB17" s="608"/>
      <c r="AC17" s="608"/>
    </row>
    <row r="18" spans="1:30" ht="30" customHeight="1" x14ac:dyDescent="0.2">
      <c r="B18" s="937" t="s">
        <v>968</v>
      </c>
      <c r="C18" s="938"/>
      <c r="D18" s="938"/>
      <c r="E18" s="938"/>
      <c r="F18" s="938"/>
      <c r="G18" s="938"/>
      <c r="H18" s="939"/>
      <c r="I18" s="937" t="s">
        <v>1312</v>
      </c>
      <c r="J18" s="938"/>
      <c r="K18" s="939"/>
      <c r="L18" s="937" t="s">
        <v>1272</v>
      </c>
      <c r="M18" s="938"/>
      <c r="N18" s="939"/>
      <c r="P18" s="608"/>
      <c r="Q18" s="608"/>
      <c r="R18" s="608"/>
      <c r="T18" s="608" t="s">
        <v>4</v>
      </c>
      <c r="U18" s="608"/>
      <c r="V18" s="608" t="s">
        <v>1364</v>
      </c>
      <c r="W18" s="608"/>
      <c r="X18" s="608" t="s">
        <v>1365</v>
      </c>
      <c r="Y18" s="608"/>
      <c r="Z18" s="608"/>
      <c r="AA18" s="608" t="s">
        <v>1366</v>
      </c>
      <c r="AB18" s="608"/>
      <c r="AC18" s="608"/>
    </row>
    <row r="19" spans="1:30" ht="30" customHeight="1" x14ac:dyDescent="0.2">
      <c r="B19" s="870" t="s">
        <v>1036</v>
      </c>
      <c r="C19" s="870"/>
      <c r="D19" s="870"/>
      <c r="E19" s="870"/>
      <c r="F19" s="927">
        <f>((Cadastro!$BS$26+Cadastro!$BS$33)*I13)</f>
        <v>0</v>
      </c>
      <c r="G19" s="928"/>
      <c r="H19" s="929"/>
      <c r="I19" s="930"/>
      <c r="J19" s="931"/>
      <c r="K19" s="932"/>
      <c r="L19" s="933" t="e">
        <f>I19/F19</f>
        <v>#DIV/0!</v>
      </c>
      <c r="M19" s="934"/>
      <c r="N19" s="935"/>
      <c r="P19" s="936"/>
      <c r="Q19" s="936"/>
      <c r="R19" s="936"/>
      <c r="T19" s="744">
        <f>AA13+AC13+AF13</f>
        <v>0</v>
      </c>
      <c r="U19" s="744"/>
      <c r="V19" s="744">
        <f>(AA14+AA15)*P19</f>
        <v>0</v>
      </c>
      <c r="W19" s="744"/>
      <c r="X19" s="744">
        <f>(AC14+AC15)*P19</f>
        <v>0</v>
      </c>
      <c r="Y19" s="744"/>
      <c r="Z19" s="744"/>
      <c r="AA19" s="744">
        <f>(AF14+AF15)*P19</f>
        <v>0</v>
      </c>
      <c r="AB19" s="744"/>
      <c r="AC19" s="744"/>
    </row>
    <row r="22" spans="1:30" ht="15" customHeight="1" x14ac:dyDescent="0.25">
      <c r="B22" s="402" t="s">
        <v>1195</v>
      </c>
    </row>
    <row r="25" spans="1:30" s="151" customFormat="1" ht="15.75" x14ac:dyDescent="0.2">
      <c r="C25" s="152"/>
      <c r="D25" s="494"/>
      <c r="E25" s="494"/>
      <c r="F25" s="151" t="s">
        <v>607</v>
      </c>
    </row>
    <row r="26" spans="1:30" s="151" customFormat="1" ht="5.0999999999999996" customHeight="1" x14ac:dyDescent="0.2">
      <c r="C26" s="152"/>
    </row>
    <row r="27" spans="1:30" s="151" customFormat="1" ht="15.75" customHeight="1" x14ac:dyDescent="0.2">
      <c r="D27" s="161"/>
      <c r="E27" s="161"/>
    </row>
    <row r="28" spans="1:30" s="151" customFormat="1" ht="15.75" customHeight="1" x14ac:dyDescent="0.2">
      <c r="A28" s="176"/>
      <c r="B28" s="176"/>
      <c r="C28" s="176"/>
      <c r="D28" s="161"/>
      <c r="E28" s="161"/>
      <c r="F28" s="637" t="s">
        <v>586</v>
      </c>
      <c r="G28" s="638"/>
      <c r="H28" s="638"/>
      <c r="I28" s="638"/>
      <c r="J28" s="638"/>
      <c r="K28" s="638"/>
      <c r="L28" s="638"/>
      <c r="M28" s="638"/>
      <c r="N28" s="638"/>
      <c r="O28" s="638"/>
      <c r="P28" s="638"/>
      <c r="Q28" s="638"/>
      <c r="R28" s="638"/>
      <c r="S28" s="638"/>
      <c r="T28" s="639"/>
      <c r="U28" s="173"/>
      <c r="V28" s="640" t="s">
        <v>1367</v>
      </c>
      <c r="W28" s="640"/>
      <c r="X28" s="640"/>
      <c r="Y28" s="640"/>
      <c r="Z28" s="640"/>
      <c r="AA28" s="640"/>
      <c r="AB28" s="640"/>
      <c r="AC28" s="640"/>
      <c r="AD28" s="640"/>
    </row>
    <row r="29" spans="1:30" s="151" customFormat="1" ht="5.0999999999999996" customHeight="1" x14ac:dyDescent="0.2">
      <c r="A29" s="176"/>
      <c r="B29" s="176"/>
      <c r="C29" s="213"/>
    </row>
    <row r="30" spans="1:30" s="151" customFormat="1" ht="21.95" customHeight="1" x14ac:dyDescent="0.2">
      <c r="D30" s="161"/>
      <c r="E30" s="161"/>
      <c r="F30" s="870" t="s">
        <v>945</v>
      </c>
      <c r="G30" s="870"/>
      <c r="H30" s="870"/>
      <c r="I30" s="870"/>
      <c r="J30" s="174"/>
      <c r="K30" s="551" t="s">
        <v>609</v>
      </c>
      <c r="L30" s="552"/>
      <c r="M30" s="552"/>
      <c r="N30" s="552"/>
      <c r="O30" s="552"/>
      <c r="P30" s="553"/>
      <c r="Q30" s="174"/>
      <c r="R30" s="766"/>
      <c r="S30" s="766"/>
      <c r="T30" s="766"/>
      <c r="U30" s="175"/>
      <c r="V30" s="647"/>
      <c r="W30" s="648"/>
      <c r="X30" s="531" t="s">
        <v>610</v>
      </c>
      <c r="Y30" s="531"/>
      <c r="Z30" s="531"/>
      <c r="AA30" s="531"/>
      <c r="AB30" s="531"/>
      <c r="AC30" s="531"/>
      <c r="AD30" s="532"/>
    </row>
    <row r="31" spans="1:30" s="151" customFormat="1" ht="21.95" customHeight="1" x14ac:dyDescent="0.2">
      <c r="D31" s="161"/>
      <c r="E31" s="161"/>
      <c r="F31" s="870"/>
      <c r="G31" s="870"/>
      <c r="H31" s="870"/>
      <c r="I31" s="870"/>
      <c r="J31" s="174"/>
      <c r="K31" s="554"/>
      <c r="L31" s="555"/>
      <c r="M31" s="555"/>
      <c r="N31" s="555"/>
      <c r="O31" s="555"/>
      <c r="P31" s="556"/>
      <c r="Q31" s="174"/>
      <c r="R31" s="766"/>
      <c r="S31" s="766"/>
      <c r="T31" s="766"/>
      <c r="U31" s="175"/>
      <c r="V31" s="647"/>
      <c r="W31" s="648"/>
      <c r="X31" s="531" t="s">
        <v>611</v>
      </c>
      <c r="Y31" s="531"/>
      <c r="Z31" s="531"/>
      <c r="AA31" s="531"/>
      <c r="AB31" s="531"/>
      <c r="AC31" s="531"/>
      <c r="AD31" s="532"/>
    </row>
    <row r="32" spans="1:30" s="151" customFormat="1" ht="29.25" customHeight="1" x14ac:dyDescent="0.2">
      <c r="D32" s="161"/>
      <c r="E32" s="161"/>
      <c r="F32" s="870"/>
      <c r="G32" s="870"/>
      <c r="H32" s="870"/>
      <c r="I32" s="870"/>
      <c r="J32" s="174"/>
      <c r="K32" s="551" t="s">
        <v>1094</v>
      </c>
      <c r="L32" s="552"/>
      <c r="M32" s="552"/>
      <c r="N32" s="552"/>
      <c r="O32" s="552"/>
      <c r="P32" s="553"/>
      <c r="Q32" s="174"/>
      <c r="R32" s="766"/>
      <c r="S32" s="766"/>
      <c r="T32" s="766"/>
      <c r="U32" s="175"/>
      <c r="V32" s="647"/>
      <c r="W32" s="648"/>
      <c r="X32" s="531" t="s">
        <v>900</v>
      </c>
      <c r="Y32" s="531"/>
      <c r="Z32" s="531"/>
      <c r="AA32" s="531"/>
      <c r="AB32" s="531"/>
      <c r="AC32" s="531"/>
      <c r="AD32" s="532"/>
    </row>
    <row r="33" spans="3:30" s="151" customFormat="1" ht="29.25" customHeight="1" x14ac:dyDescent="0.2">
      <c r="D33" s="161"/>
      <c r="E33" s="161"/>
      <c r="F33" s="870"/>
      <c r="G33" s="870"/>
      <c r="H33" s="870"/>
      <c r="I33" s="870"/>
      <c r="J33" s="174"/>
      <c r="K33" s="554"/>
      <c r="L33" s="555"/>
      <c r="M33" s="555"/>
      <c r="N33" s="555"/>
      <c r="O33" s="555"/>
      <c r="P33" s="556"/>
      <c r="Q33" s="174"/>
      <c r="R33" s="766"/>
      <c r="S33" s="766"/>
      <c r="T33" s="766"/>
      <c r="U33" s="175"/>
      <c r="V33" s="647"/>
      <c r="W33" s="648"/>
      <c r="X33" s="531" t="s">
        <v>901</v>
      </c>
      <c r="Y33" s="531"/>
      <c r="Z33" s="531"/>
      <c r="AA33" s="531"/>
      <c r="AB33" s="531"/>
      <c r="AC33" s="531"/>
      <c r="AD33" s="532"/>
    </row>
    <row r="34" spans="3:30" s="151" customFormat="1" ht="21.95" customHeight="1" x14ac:dyDescent="0.2">
      <c r="D34" s="161"/>
      <c r="E34" s="161"/>
      <c r="F34" s="870"/>
      <c r="G34" s="870"/>
      <c r="H34" s="870"/>
      <c r="I34" s="870"/>
      <c r="K34" s="551" t="s">
        <v>969</v>
      </c>
      <c r="L34" s="552"/>
      <c r="M34" s="552"/>
      <c r="N34" s="552"/>
      <c r="O34" s="552"/>
      <c r="P34" s="553"/>
      <c r="R34" s="766"/>
      <c r="S34" s="766"/>
      <c r="T34" s="766"/>
      <c r="V34" s="647"/>
      <c r="W34" s="648"/>
      <c r="X34" s="531" t="s">
        <v>970</v>
      </c>
      <c r="Y34" s="531"/>
      <c r="Z34" s="531"/>
      <c r="AA34" s="531"/>
      <c r="AB34" s="531"/>
      <c r="AC34" s="531"/>
      <c r="AD34" s="532"/>
    </row>
    <row r="35" spans="3:30" s="151" customFormat="1" ht="21.95" customHeight="1" x14ac:dyDescent="0.2">
      <c r="D35" s="161"/>
      <c r="E35" s="161"/>
      <c r="F35" s="870"/>
      <c r="G35" s="870"/>
      <c r="H35" s="870"/>
      <c r="I35" s="870"/>
      <c r="K35" s="554"/>
      <c r="L35" s="555"/>
      <c r="M35" s="555"/>
      <c r="N35" s="555"/>
      <c r="O35" s="555"/>
      <c r="P35" s="556"/>
      <c r="R35" s="766"/>
      <c r="S35" s="766"/>
      <c r="T35" s="766"/>
      <c r="V35" s="647"/>
      <c r="W35" s="648"/>
      <c r="X35" s="531" t="s">
        <v>971</v>
      </c>
      <c r="Y35" s="531"/>
      <c r="Z35" s="531"/>
      <c r="AA35" s="531"/>
      <c r="AB35" s="531"/>
      <c r="AC35" s="531"/>
      <c r="AD35" s="532"/>
    </row>
    <row r="36" spans="3:30" s="151" customFormat="1" ht="55.5" customHeight="1" x14ac:dyDescent="0.2">
      <c r="C36" s="152"/>
      <c r="F36" s="870"/>
      <c r="G36" s="870"/>
      <c r="H36" s="870"/>
      <c r="I36" s="870"/>
      <c r="K36" s="533" t="s">
        <v>1358</v>
      </c>
      <c r="L36" s="534"/>
      <c r="M36" s="534"/>
      <c r="N36" s="534"/>
      <c r="O36" s="534"/>
      <c r="P36" s="535"/>
      <c r="R36" s="766"/>
      <c r="S36" s="766"/>
      <c r="T36" s="766"/>
      <c r="V36" s="647"/>
      <c r="W36" s="648"/>
      <c r="X36" s="531" t="s">
        <v>615</v>
      </c>
      <c r="Y36" s="531"/>
      <c r="Z36" s="531"/>
      <c r="AA36" s="531"/>
      <c r="AB36" s="531"/>
      <c r="AC36" s="531"/>
      <c r="AD36" s="532"/>
    </row>
    <row r="37" spans="3:30" s="151" customFormat="1" ht="55.5" customHeight="1" x14ac:dyDescent="0.2">
      <c r="C37" s="152"/>
      <c r="F37" s="870"/>
      <c r="G37" s="870"/>
      <c r="H37" s="870"/>
      <c r="I37" s="870"/>
      <c r="K37" s="533" t="s">
        <v>1216</v>
      </c>
      <c r="L37" s="534"/>
      <c r="M37" s="534"/>
      <c r="N37" s="534"/>
      <c r="O37" s="534"/>
      <c r="P37" s="535"/>
      <c r="R37" s="766"/>
      <c r="S37" s="766"/>
      <c r="T37" s="766"/>
      <c r="V37" s="647"/>
      <c r="W37" s="648"/>
      <c r="X37" s="531" t="s">
        <v>9</v>
      </c>
      <c r="Y37" s="531"/>
      <c r="Z37" s="531"/>
      <c r="AA37" s="531"/>
      <c r="AB37" s="531"/>
      <c r="AC37" s="531"/>
      <c r="AD37" s="532"/>
    </row>
    <row r="38" spans="3:30" s="151" customFormat="1" ht="55.5" customHeight="1" x14ac:dyDescent="0.2">
      <c r="C38" s="152"/>
      <c r="F38" s="870"/>
      <c r="G38" s="870"/>
      <c r="H38" s="870"/>
      <c r="I38" s="870"/>
      <c r="K38" s="533" t="s">
        <v>1037</v>
      </c>
      <c r="L38" s="534"/>
      <c r="M38" s="534"/>
      <c r="N38" s="534"/>
      <c r="O38" s="534"/>
      <c r="P38" s="535"/>
      <c r="R38" s="766"/>
      <c r="S38" s="766"/>
      <c r="T38" s="766"/>
      <c r="V38" s="647"/>
      <c r="W38" s="648"/>
      <c r="X38" s="531" t="s">
        <v>1038</v>
      </c>
      <c r="Y38" s="531"/>
      <c r="Z38" s="531"/>
      <c r="AA38" s="531"/>
      <c r="AB38" s="531"/>
      <c r="AC38" s="531"/>
      <c r="AD38" s="532"/>
    </row>
    <row r="39" spans="3:30" s="151" customFormat="1" ht="7.5" customHeight="1" x14ac:dyDescent="0.2">
      <c r="C39" s="152"/>
      <c r="F39" s="373"/>
      <c r="G39" s="373"/>
      <c r="H39" s="373"/>
      <c r="I39" s="373"/>
      <c r="K39" s="373"/>
      <c r="L39" s="373"/>
      <c r="M39" s="373"/>
      <c r="N39" s="373"/>
      <c r="O39" s="373"/>
      <c r="P39" s="373"/>
      <c r="R39" s="389"/>
      <c r="S39" s="389"/>
      <c r="T39" s="389"/>
      <c r="V39" s="560" t="s">
        <v>792</v>
      </c>
      <c r="W39" s="560"/>
      <c r="X39" s="560"/>
      <c r="Y39" s="560"/>
      <c r="Z39" s="560"/>
      <c r="AA39" s="560"/>
      <c r="AB39" s="560"/>
      <c r="AC39" s="560"/>
      <c r="AD39" s="560"/>
    </row>
    <row r="40" spans="3:30" s="151" customFormat="1" ht="15" customHeight="1" x14ac:dyDescent="0.2">
      <c r="C40" s="152"/>
      <c r="V40" s="560"/>
      <c r="W40" s="560"/>
      <c r="X40" s="560"/>
      <c r="Y40" s="560"/>
      <c r="Z40" s="560"/>
      <c r="AA40" s="560"/>
      <c r="AB40" s="560"/>
      <c r="AC40" s="560"/>
      <c r="AD40" s="560"/>
    </row>
    <row r="41" spans="3:30" s="151" customFormat="1" ht="15" customHeight="1" x14ac:dyDescent="0.2">
      <c r="C41" s="152"/>
      <c r="V41" s="560"/>
      <c r="W41" s="560"/>
      <c r="X41" s="560"/>
      <c r="Y41" s="560"/>
      <c r="Z41" s="560"/>
      <c r="AA41" s="560"/>
      <c r="AB41" s="560"/>
      <c r="AC41" s="560"/>
      <c r="AD41" s="560"/>
    </row>
    <row r="42" spans="3:30" s="151" customFormat="1" ht="7.5" customHeight="1" x14ac:dyDescent="0.2">
      <c r="C42" s="152"/>
      <c r="V42" s="376"/>
      <c r="W42" s="376"/>
      <c r="X42" s="376"/>
      <c r="Y42" s="376"/>
      <c r="Z42" s="376"/>
      <c r="AA42" s="376"/>
      <c r="AB42" s="376"/>
      <c r="AC42" s="376"/>
      <c r="AD42" s="376"/>
    </row>
    <row r="43" spans="3:30" s="151" customFormat="1" ht="7.5" customHeight="1" x14ac:dyDescent="0.2">
      <c r="C43" s="152"/>
      <c r="V43" s="376"/>
      <c r="W43" s="376"/>
      <c r="X43" s="376"/>
      <c r="Y43" s="376"/>
      <c r="Z43" s="376"/>
      <c r="AA43" s="376"/>
      <c r="AB43" s="376"/>
      <c r="AC43" s="376"/>
      <c r="AD43" s="376"/>
    </row>
    <row r="44" spans="3:30" s="151" customFormat="1" ht="15.75" x14ac:dyDescent="0.2">
      <c r="C44" s="152"/>
      <c r="D44" s="494"/>
      <c r="E44" s="494"/>
      <c r="F44" s="151" t="s">
        <v>630</v>
      </c>
    </row>
    <row r="45" spans="3:30" s="151" customFormat="1" ht="5.0999999999999996" customHeight="1" x14ac:dyDescent="0.2">
      <c r="C45" s="152"/>
    </row>
    <row r="46" spans="3:30" s="151" customFormat="1" ht="10.5" customHeight="1" x14ac:dyDescent="0.2">
      <c r="D46" s="161"/>
      <c r="E46" s="161"/>
    </row>
    <row r="47" spans="3:30" s="151" customFormat="1" ht="64.5" customHeight="1" x14ac:dyDescent="0.2">
      <c r="C47" s="152"/>
      <c r="F47" s="561" t="s">
        <v>631</v>
      </c>
      <c r="G47" s="561"/>
      <c r="H47" s="561"/>
      <c r="I47" s="561"/>
      <c r="K47" s="533" t="s">
        <v>972</v>
      </c>
      <c r="L47" s="534"/>
      <c r="M47" s="534"/>
      <c r="N47" s="534"/>
      <c r="O47" s="534"/>
      <c r="P47" s="535"/>
      <c r="R47" s="926" t="s">
        <v>939</v>
      </c>
      <c r="S47" s="926"/>
      <c r="T47" s="926"/>
      <c r="V47" s="660"/>
      <c r="W47" s="652"/>
      <c r="X47" s="531" t="s">
        <v>962</v>
      </c>
      <c r="Y47" s="531"/>
      <c r="Z47" s="531"/>
      <c r="AA47" s="531"/>
      <c r="AB47" s="531"/>
      <c r="AC47" s="531"/>
      <c r="AD47" s="532"/>
    </row>
    <row r="48" spans="3:30" s="151" customFormat="1" ht="20.100000000000001" customHeight="1" x14ac:dyDescent="0.2">
      <c r="C48" s="152"/>
      <c r="V48" s="560" t="s">
        <v>594</v>
      </c>
      <c r="W48" s="560"/>
      <c r="X48" s="560"/>
      <c r="Y48" s="560"/>
      <c r="Z48" s="560"/>
      <c r="AA48" s="560"/>
      <c r="AB48" s="560"/>
      <c r="AC48" s="560"/>
      <c r="AD48" s="560"/>
    </row>
    <row r="49" spans="3:30" s="151" customFormat="1" ht="20.100000000000001" customHeight="1" x14ac:dyDescent="0.2">
      <c r="C49" s="152"/>
      <c r="V49" s="560"/>
      <c r="W49" s="560"/>
      <c r="X49" s="560"/>
      <c r="Y49" s="560"/>
      <c r="Z49" s="560"/>
      <c r="AA49" s="560"/>
      <c r="AB49" s="560"/>
      <c r="AC49" s="560"/>
      <c r="AD49" s="560"/>
    </row>
    <row r="50" spans="3:30" s="151" customFormat="1" ht="7.5" customHeight="1" x14ac:dyDescent="0.2">
      <c r="C50" s="152"/>
      <c r="V50" s="376"/>
      <c r="W50" s="376"/>
      <c r="X50" s="376"/>
      <c r="Y50" s="376"/>
      <c r="Z50" s="376"/>
      <c r="AA50" s="376"/>
      <c r="AB50" s="376"/>
      <c r="AC50" s="376"/>
      <c r="AD50" s="376"/>
    </row>
  </sheetData>
  <mergeCells count="100">
    <mergeCell ref="AF14:AH14"/>
    <mergeCell ref="AJ14:AK14"/>
    <mergeCell ref="I15:K15"/>
    <mergeCell ref="C2:H2"/>
    <mergeCell ref="J2:O2"/>
    <mergeCell ref="Q2:V2"/>
    <mergeCell ref="X2:AC2"/>
    <mergeCell ref="B10:H11"/>
    <mergeCell ref="I10:K11"/>
    <mergeCell ref="W9:AH10"/>
    <mergeCell ref="AC13:AE13"/>
    <mergeCell ref="AF13:AH13"/>
    <mergeCell ref="S15:U15"/>
    <mergeCell ref="AJ15:AK15"/>
    <mergeCell ref="AJ13:AK13"/>
    <mergeCell ref="W13:Z13"/>
    <mergeCell ref="AC14:AE14"/>
    <mergeCell ref="AA13:AB13"/>
    <mergeCell ref="AF15:AH15"/>
    <mergeCell ref="B9:K9"/>
    <mergeCell ref="M9:R11"/>
    <mergeCell ref="S9:U11"/>
    <mergeCell ref="B13:H13"/>
    <mergeCell ref="B14:H14"/>
    <mergeCell ref="B15:H15"/>
    <mergeCell ref="I13:K13"/>
    <mergeCell ref="I14:K14"/>
    <mergeCell ref="M14:O14"/>
    <mergeCell ref="P14:R14"/>
    <mergeCell ref="M13:O13"/>
    <mergeCell ref="AC11:AE11"/>
    <mergeCell ref="AF11:AH11"/>
    <mergeCell ref="S13:U13"/>
    <mergeCell ref="S14:U14"/>
    <mergeCell ref="M15:O15"/>
    <mergeCell ref="P17:R18"/>
    <mergeCell ref="P13:R13"/>
    <mergeCell ref="P15:R15"/>
    <mergeCell ref="AA11:AB11"/>
    <mergeCell ref="W11:Z11"/>
    <mergeCell ref="AA15:AB15"/>
    <mergeCell ref="W14:Z14"/>
    <mergeCell ref="W15:Z15"/>
    <mergeCell ref="AA14:AB14"/>
    <mergeCell ref="AC15:AE15"/>
    <mergeCell ref="D25:E25"/>
    <mergeCell ref="F28:T28"/>
    <mergeCell ref="V28:AD28"/>
    <mergeCell ref="B19:E19"/>
    <mergeCell ref="F19:H19"/>
    <mergeCell ref="I19:K19"/>
    <mergeCell ref="L19:N19"/>
    <mergeCell ref="P19:R19"/>
    <mergeCell ref="B17:N17"/>
    <mergeCell ref="B18:H18"/>
    <mergeCell ref="I18:K18"/>
    <mergeCell ref="L18:N18"/>
    <mergeCell ref="K32:P33"/>
    <mergeCell ref="V32:W32"/>
    <mergeCell ref="X32:AD32"/>
    <mergeCell ref="X38:AD38"/>
    <mergeCell ref="V33:W33"/>
    <mergeCell ref="X33:AD33"/>
    <mergeCell ref="K34:P35"/>
    <mergeCell ref="V34:W34"/>
    <mergeCell ref="X34:AD34"/>
    <mergeCell ref="D44:E44"/>
    <mergeCell ref="K37:P37"/>
    <mergeCell ref="V37:W37"/>
    <mergeCell ref="X37:AD37"/>
    <mergeCell ref="K36:P36"/>
    <mergeCell ref="V36:W36"/>
    <mergeCell ref="X36:AD36"/>
    <mergeCell ref="K38:P38"/>
    <mergeCell ref="V38:W38"/>
    <mergeCell ref="F30:I38"/>
    <mergeCell ref="K30:P31"/>
    <mergeCell ref="R30:T38"/>
    <mergeCell ref="V30:W30"/>
    <mergeCell ref="X30:AD30"/>
    <mergeCell ref="V31:W31"/>
    <mergeCell ref="X31:AD31"/>
    <mergeCell ref="F47:I47"/>
    <mergeCell ref="K47:P47"/>
    <mergeCell ref="R47:T47"/>
    <mergeCell ref="V47:W47"/>
    <mergeCell ref="X47:AD47"/>
    <mergeCell ref="V48:AD49"/>
    <mergeCell ref="T17:AC17"/>
    <mergeCell ref="T18:U18"/>
    <mergeCell ref="V18:W18"/>
    <mergeCell ref="X18:Z18"/>
    <mergeCell ref="AA18:AC18"/>
    <mergeCell ref="T19:U19"/>
    <mergeCell ref="V19:W19"/>
    <mergeCell ref="X19:Z19"/>
    <mergeCell ref="AA19:AC19"/>
    <mergeCell ref="V35:W35"/>
    <mergeCell ref="X35:AD35"/>
    <mergeCell ref="V39:AD41"/>
  </mergeCell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69"/>
  <sheetViews>
    <sheetView zoomScale="110" zoomScaleNormal="110" workbookViewId="0"/>
  </sheetViews>
  <sheetFormatPr defaultRowHeight="14.25" x14ac:dyDescent="0.2"/>
  <cols>
    <col min="1" max="1" width="3.625" style="390" customWidth="1"/>
    <col min="2" max="5" width="5.375" style="390" customWidth="1"/>
    <col min="6" max="6" width="1.625" style="390" customWidth="1"/>
    <col min="7" max="11" width="5.375" style="390" customWidth="1"/>
    <col min="12" max="12" width="3.5" style="390" customWidth="1"/>
    <col min="13" max="13" width="1.625" style="390" customWidth="1"/>
    <col min="14" max="14" width="5.75" style="390" customWidth="1"/>
    <col min="15" max="15" width="6.125" style="390" customWidth="1"/>
    <col min="16" max="19" width="5.375" style="390" customWidth="1"/>
    <col min="20" max="20" width="1.625" style="390" customWidth="1"/>
    <col min="21" max="21" width="6.25" style="390" customWidth="1"/>
    <col min="22" max="22" width="5.5" style="390" customWidth="1"/>
    <col min="23" max="23" width="2.625" style="390" customWidth="1"/>
    <col min="24" max="25" width="7.125" style="390" customWidth="1"/>
    <col min="26" max="26" width="2.125" style="390" customWidth="1"/>
    <col min="27" max="27" width="5.375" style="390" customWidth="1"/>
    <col min="28" max="28" width="6.375" style="390" customWidth="1"/>
    <col min="29" max="29" width="1.625" style="390" customWidth="1"/>
    <col min="30" max="31" width="5.375" style="390" customWidth="1"/>
    <col min="32" max="32" width="1.625" style="390" customWidth="1"/>
    <col min="33" max="132" width="5.875" style="390" customWidth="1"/>
    <col min="133" max="16384" width="9" style="390"/>
  </cols>
  <sheetData>
    <row r="2" spans="2:31" s="151" customFormat="1" ht="63.75" customHeight="1" x14ac:dyDescent="0.2">
      <c r="B2" s="395"/>
      <c r="C2" s="630"/>
      <c r="D2" s="630"/>
      <c r="E2" s="630"/>
      <c r="F2" s="630"/>
      <c r="G2" s="630"/>
      <c r="H2" s="630"/>
      <c r="I2" s="395"/>
      <c r="J2" s="630"/>
      <c r="K2" s="630"/>
      <c r="L2" s="630"/>
      <c r="M2" s="630"/>
      <c r="N2" s="630"/>
      <c r="O2" s="630"/>
      <c r="P2" s="395"/>
      <c r="Q2" s="630"/>
      <c r="R2" s="630"/>
      <c r="S2" s="630"/>
      <c r="T2" s="630"/>
      <c r="U2" s="630"/>
      <c r="V2" s="630"/>
      <c r="W2" s="395"/>
      <c r="X2" s="630"/>
      <c r="Y2" s="630"/>
      <c r="Z2" s="630"/>
      <c r="AA2" s="630"/>
      <c r="AB2" s="630"/>
      <c r="AC2" s="630"/>
      <c r="AD2" s="395"/>
      <c r="AE2" s="396"/>
    </row>
    <row r="4" spans="2:31" ht="15" x14ac:dyDescent="0.2">
      <c r="B4" s="183" t="s">
        <v>784</v>
      </c>
    </row>
    <row r="5" spans="2:31" ht="15" x14ac:dyDescent="0.2">
      <c r="B5" s="183"/>
    </row>
    <row r="6" spans="2:31" ht="15" customHeight="1" x14ac:dyDescent="0.25">
      <c r="B6" s="402" t="s">
        <v>1159</v>
      </c>
    </row>
    <row r="7" spans="2:31" ht="15" x14ac:dyDescent="0.2">
      <c r="B7" s="183"/>
    </row>
    <row r="8" spans="2:31" s="151" customFormat="1" ht="15.75" customHeight="1" x14ac:dyDescent="0.2">
      <c r="D8" s="494"/>
      <c r="E8" s="494"/>
      <c r="F8" s="375" t="s">
        <v>1160</v>
      </c>
      <c r="G8" s="375"/>
      <c r="H8" s="375"/>
      <c r="I8" s="375"/>
      <c r="J8" s="375"/>
      <c r="K8" s="375"/>
      <c r="L8" s="375"/>
      <c r="M8" s="375"/>
      <c r="N8" s="375"/>
      <c r="O8" s="375"/>
      <c r="P8" s="375"/>
      <c r="Q8" s="375"/>
      <c r="R8" s="375"/>
      <c r="S8" s="375"/>
      <c r="T8" s="375"/>
      <c r="U8" s="375"/>
      <c r="V8" s="375"/>
      <c r="W8" s="375"/>
      <c r="X8" s="375"/>
      <c r="Y8" s="375"/>
      <c r="Z8" s="375"/>
      <c r="AA8" s="375"/>
      <c r="AB8" s="375"/>
      <c r="AC8" s="375"/>
      <c r="AD8" s="375"/>
    </row>
    <row r="10" spans="2:31" s="151" customFormat="1" ht="15.75" customHeight="1" x14ac:dyDescent="0.2">
      <c r="D10" s="170"/>
      <c r="E10" s="170"/>
      <c r="F10" s="637" t="s">
        <v>1230</v>
      </c>
      <c r="G10" s="638"/>
      <c r="H10" s="638"/>
      <c r="I10" s="638"/>
      <c r="J10" s="638"/>
      <c r="K10" s="638"/>
      <c r="L10" s="638"/>
      <c r="M10" s="638"/>
      <c r="N10" s="638"/>
      <c r="O10" s="638"/>
      <c r="P10" s="638"/>
      <c r="Q10" s="638"/>
      <c r="R10" s="638"/>
      <c r="S10" s="638"/>
      <c r="T10" s="638"/>
      <c r="U10" s="638"/>
      <c r="V10" s="638"/>
      <c r="W10" s="638"/>
      <c r="X10" s="638"/>
      <c r="Y10" s="638"/>
      <c r="Z10" s="638"/>
      <c r="AA10" s="638"/>
      <c r="AB10" s="639"/>
      <c r="AC10" s="186"/>
      <c r="AD10" s="186"/>
    </row>
    <row r="11" spans="2:31" s="151" customFormat="1" ht="7.5" customHeight="1" x14ac:dyDescent="0.2">
      <c r="D11" s="170"/>
      <c r="E11" s="170"/>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row>
    <row r="12" spans="2:31" s="151" customFormat="1" ht="15" customHeight="1" x14ac:dyDescent="0.2">
      <c r="D12" s="170"/>
      <c r="E12" s="170"/>
      <c r="F12" s="948" t="s">
        <v>745</v>
      </c>
      <c r="G12" s="949"/>
      <c r="H12" s="949"/>
      <c r="I12" s="950"/>
      <c r="J12" s="155"/>
      <c r="K12" s="963" t="s">
        <v>782</v>
      </c>
      <c r="L12" s="964"/>
      <c r="M12" s="964"/>
      <c r="N12" s="964"/>
      <c r="O12" s="964"/>
      <c r="P12" s="964"/>
      <c r="Q12" s="964"/>
      <c r="R12" s="964"/>
      <c r="S12" s="964"/>
      <c r="T12" s="964"/>
      <c r="U12" s="964"/>
      <c r="V12" s="964"/>
      <c r="W12" s="964"/>
      <c r="X12" s="964"/>
      <c r="Y12" s="964"/>
      <c r="Z12" s="964"/>
      <c r="AA12" s="964"/>
      <c r="AB12" s="965"/>
      <c r="AC12" s="155"/>
      <c r="AD12" s="155"/>
    </row>
    <row r="13" spans="2:31" s="151" customFormat="1" ht="24.95" customHeight="1" x14ac:dyDescent="0.2">
      <c r="D13" s="170"/>
      <c r="E13" s="170"/>
      <c r="F13" s="951"/>
      <c r="G13" s="952"/>
      <c r="H13" s="952"/>
      <c r="I13" s="953"/>
      <c r="J13" s="155"/>
      <c r="K13" s="554" t="s">
        <v>777</v>
      </c>
      <c r="L13" s="555"/>
      <c r="M13" s="556"/>
      <c r="N13" s="554" t="s">
        <v>778</v>
      </c>
      <c r="O13" s="555"/>
      <c r="P13" s="556"/>
      <c r="Q13" s="554" t="s">
        <v>779</v>
      </c>
      <c r="R13" s="555"/>
      <c r="S13" s="556"/>
      <c r="T13" s="554" t="s">
        <v>780</v>
      </c>
      <c r="U13" s="555"/>
      <c r="V13" s="556"/>
      <c r="W13" s="554" t="s">
        <v>781</v>
      </c>
      <c r="X13" s="555"/>
      <c r="Y13" s="556"/>
      <c r="Z13" s="554" t="s">
        <v>783</v>
      </c>
      <c r="AA13" s="555"/>
      <c r="AB13" s="556"/>
      <c r="AC13" s="177"/>
      <c r="AD13" s="155"/>
    </row>
    <row r="14" spans="2:31" s="151" customFormat="1" ht="24.95" customHeight="1" x14ac:dyDescent="0.2">
      <c r="D14" s="170"/>
      <c r="E14" s="170"/>
      <c r="F14" s="561" t="s">
        <v>31</v>
      </c>
      <c r="G14" s="561"/>
      <c r="H14" s="561"/>
      <c r="I14" s="561"/>
      <c r="J14" s="155"/>
      <c r="K14" s="853">
        <v>6.7000000000000004E-2</v>
      </c>
      <c r="L14" s="959"/>
      <c r="M14" s="854"/>
      <c r="N14" s="853">
        <v>0.32100000000000001</v>
      </c>
      <c r="O14" s="959"/>
      <c r="P14" s="854"/>
      <c r="Q14" s="853">
        <v>7.3999999999999996E-2</v>
      </c>
      <c r="R14" s="959"/>
      <c r="S14" s="854"/>
      <c r="T14" s="853">
        <v>0.35699999999999998</v>
      </c>
      <c r="U14" s="959"/>
      <c r="V14" s="854"/>
      <c r="W14" s="853">
        <v>0.125</v>
      </c>
      <c r="X14" s="959"/>
      <c r="Y14" s="854"/>
      <c r="Z14" s="853">
        <v>0.23</v>
      </c>
      <c r="AA14" s="959"/>
      <c r="AB14" s="854"/>
      <c r="AC14" s="177"/>
      <c r="AD14" s="155"/>
    </row>
    <row r="15" spans="2:31" s="151" customFormat="1" ht="24.95" customHeight="1" x14ac:dyDescent="0.2">
      <c r="D15" s="170"/>
      <c r="E15" s="170"/>
      <c r="F15" s="561" t="s">
        <v>1073</v>
      </c>
      <c r="G15" s="561"/>
      <c r="H15" s="561"/>
      <c r="I15" s="561"/>
      <c r="J15" s="155"/>
      <c r="K15" s="853">
        <v>9.4E-2</v>
      </c>
      <c r="L15" s="959"/>
      <c r="M15" s="854"/>
      <c r="N15" s="853">
        <v>0.52900000000000003</v>
      </c>
      <c r="O15" s="959"/>
      <c r="P15" s="854"/>
      <c r="Q15" s="853">
        <v>0.18</v>
      </c>
      <c r="R15" s="959"/>
      <c r="S15" s="854"/>
      <c r="T15" s="853">
        <v>0.35599999999999998</v>
      </c>
      <c r="U15" s="959"/>
      <c r="V15" s="854"/>
      <c r="W15" s="853">
        <v>9.7000000000000003E-2</v>
      </c>
      <c r="X15" s="959"/>
      <c r="Y15" s="854"/>
      <c r="Z15" s="853">
        <v>0.24199999999999999</v>
      </c>
      <c r="AA15" s="959"/>
      <c r="AB15" s="854"/>
      <c r="AC15" s="177"/>
      <c r="AD15" s="155"/>
    </row>
    <row r="16" spans="2:31" s="151" customFormat="1" ht="24.95" customHeight="1" x14ac:dyDescent="0.2">
      <c r="D16" s="170"/>
      <c r="E16" s="170"/>
      <c r="F16" s="561" t="s">
        <v>1074</v>
      </c>
      <c r="G16" s="561"/>
      <c r="H16" s="561"/>
      <c r="I16" s="561"/>
      <c r="J16" s="155"/>
      <c r="K16" s="853">
        <v>9.0999999999999998E-2</v>
      </c>
      <c r="L16" s="959"/>
      <c r="M16" s="854"/>
      <c r="N16" s="853">
        <v>0.61299999999999999</v>
      </c>
      <c r="O16" s="959"/>
      <c r="P16" s="854"/>
      <c r="Q16" s="853">
        <v>0.23200000000000001</v>
      </c>
      <c r="R16" s="959"/>
      <c r="S16" s="854"/>
      <c r="T16" s="853">
        <v>0.40799999999999997</v>
      </c>
      <c r="U16" s="959"/>
      <c r="V16" s="854"/>
      <c r="W16" s="853">
        <v>9.7000000000000003E-2</v>
      </c>
      <c r="X16" s="959"/>
      <c r="Y16" s="854"/>
      <c r="Z16" s="853">
        <v>0.217</v>
      </c>
      <c r="AA16" s="959"/>
      <c r="AB16" s="854"/>
      <c r="AC16" s="177"/>
      <c r="AD16" s="155"/>
    </row>
    <row r="17" spans="4:30" s="151" customFormat="1" ht="24.95" customHeight="1" x14ac:dyDescent="0.2">
      <c r="D17" s="170"/>
      <c r="E17" s="170"/>
      <c r="F17" s="561" t="s">
        <v>1077</v>
      </c>
      <c r="G17" s="561"/>
      <c r="H17" s="561"/>
      <c r="I17" s="561"/>
      <c r="J17" s="155"/>
      <c r="K17" s="853">
        <v>0.111</v>
      </c>
      <c r="L17" s="959"/>
      <c r="M17" s="854"/>
      <c r="N17" s="853">
        <v>0.64</v>
      </c>
      <c r="O17" s="959"/>
      <c r="P17" s="854"/>
      <c r="Q17" s="853">
        <v>0.24</v>
      </c>
      <c r="R17" s="959"/>
      <c r="S17" s="854"/>
      <c r="T17" s="853">
        <v>0.45200000000000001</v>
      </c>
      <c r="U17" s="959"/>
      <c r="V17" s="854"/>
      <c r="W17" s="853">
        <v>0.108</v>
      </c>
      <c r="X17" s="959"/>
      <c r="Y17" s="854"/>
      <c r="Z17" s="853">
        <v>0.14699999999999999</v>
      </c>
      <c r="AA17" s="959"/>
      <c r="AB17" s="854"/>
      <c r="AC17" s="177"/>
      <c r="AD17" s="155"/>
    </row>
    <row r="18" spans="4:30" s="151" customFormat="1" ht="24.95" customHeight="1" x14ac:dyDescent="0.2">
      <c r="D18" s="170"/>
      <c r="E18" s="170"/>
      <c r="F18" s="561" t="s">
        <v>38</v>
      </c>
      <c r="G18" s="561"/>
      <c r="H18" s="561"/>
      <c r="I18" s="561"/>
      <c r="J18" s="155"/>
      <c r="K18" s="853">
        <v>0.123</v>
      </c>
      <c r="L18" s="959"/>
      <c r="M18" s="854"/>
      <c r="N18" s="853">
        <v>0.63100000000000001</v>
      </c>
      <c r="O18" s="959"/>
      <c r="P18" s="854"/>
      <c r="Q18" s="853">
        <v>0.246</v>
      </c>
      <c r="R18" s="959"/>
      <c r="S18" s="854"/>
      <c r="T18" s="853">
        <v>0.51200000000000001</v>
      </c>
      <c r="U18" s="959"/>
      <c r="V18" s="854"/>
      <c r="W18" s="853">
        <v>0.154</v>
      </c>
      <c r="X18" s="959"/>
      <c r="Y18" s="854"/>
      <c r="Z18" s="853">
        <v>0.11</v>
      </c>
      <c r="AA18" s="959"/>
      <c r="AB18" s="854"/>
      <c r="AC18" s="177"/>
      <c r="AD18" s="155"/>
    </row>
    <row r="19" spans="4:30" s="151" customFormat="1" ht="24.95" customHeight="1" x14ac:dyDescent="0.2">
      <c r="D19" s="170"/>
      <c r="E19" s="170"/>
      <c r="F19" s="561" t="s">
        <v>1076</v>
      </c>
      <c r="G19" s="561"/>
      <c r="H19" s="561"/>
      <c r="I19" s="561"/>
      <c r="J19" s="155"/>
      <c r="K19" s="853">
        <v>0.123</v>
      </c>
      <c r="L19" s="959"/>
      <c r="M19" s="854"/>
      <c r="N19" s="853">
        <v>0.63100000000000001</v>
      </c>
      <c r="O19" s="959"/>
      <c r="P19" s="854"/>
      <c r="Q19" s="853">
        <v>0.246</v>
      </c>
      <c r="R19" s="959"/>
      <c r="S19" s="854"/>
      <c r="T19" s="853">
        <v>0.51200000000000001</v>
      </c>
      <c r="U19" s="959"/>
      <c r="V19" s="854"/>
      <c r="W19" s="853">
        <v>0.154</v>
      </c>
      <c r="X19" s="959"/>
      <c r="Y19" s="854"/>
      <c r="Z19" s="853">
        <v>0.11</v>
      </c>
      <c r="AA19" s="959"/>
      <c r="AB19" s="854"/>
      <c r="AC19" s="177"/>
      <c r="AD19" s="155"/>
    </row>
    <row r="20" spans="4:30" s="151" customFormat="1" ht="24.95" customHeight="1" x14ac:dyDescent="0.2">
      <c r="D20" s="170"/>
      <c r="E20" s="170"/>
      <c r="F20" s="561" t="s">
        <v>1075</v>
      </c>
      <c r="G20" s="561"/>
      <c r="H20" s="561"/>
      <c r="I20" s="561"/>
      <c r="J20" s="155"/>
      <c r="K20" s="853">
        <v>6.0999999999999999E-2</v>
      </c>
      <c r="L20" s="959"/>
      <c r="M20" s="854"/>
      <c r="N20" s="853">
        <v>0.60599999999999998</v>
      </c>
      <c r="O20" s="959"/>
      <c r="P20" s="854"/>
      <c r="Q20" s="853">
        <v>0.215</v>
      </c>
      <c r="R20" s="959"/>
      <c r="S20" s="854"/>
      <c r="T20" s="853">
        <v>0.69199999999999995</v>
      </c>
      <c r="U20" s="959"/>
      <c r="V20" s="854"/>
      <c r="W20" s="853">
        <v>0.33200000000000002</v>
      </c>
      <c r="X20" s="959"/>
      <c r="Y20" s="854"/>
      <c r="Z20" s="853">
        <v>4.1000000000000002E-2</v>
      </c>
      <c r="AA20" s="959"/>
      <c r="AB20" s="854"/>
      <c r="AC20" s="177"/>
      <c r="AD20" s="155"/>
    </row>
    <row r="21" spans="4:30" s="151" customFormat="1" ht="7.5" customHeight="1" x14ac:dyDescent="0.2">
      <c r="D21" s="170"/>
      <c r="E21" s="170"/>
      <c r="F21" s="180"/>
      <c r="G21" s="180"/>
      <c r="H21" s="180"/>
      <c r="I21" s="180"/>
      <c r="J21" s="155"/>
      <c r="K21" s="187"/>
      <c r="L21" s="187"/>
      <c r="M21" s="187"/>
      <c r="N21" s="187"/>
      <c r="O21" s="187"/>
      <c r="P21" s="187"/>
      <c r="Q21" s="187"/>
      <c r="R21" s="187"/>
      <c r="S21" s="187"/>
      <c r="T21" s="187"/>
      <c r="U21" s="187"/>
      <c r="V21" s="187"/>
      <c r="W21" s="187"/>
      <c r="X21" s="187"/>
      <c r="Y21" s="187"/>
      <c r="Z21" s="187"/>
      <c r="AA21" s="187"/>
      <c r="AB21" s="187"/>
      <c r="AC21" s="177"/>
      <c r="AD21" s="155"/>
    </row>
    <row r="22" spans="4:30" s="151" customFormat="1" ht="24.95" customHeight="1" x14ac:dyDescent="0.2">
      <c r="D22" s="170"/>
      <c r="E22" s="170"/>
      <c r="F22" s="944" t="s">
        <v>702</v>
      </c>
      <c r="G22" s="787"/>
      <c r="H22" s="787"/>
      <c r="I22" s="867"/>
      <c r="J22" s="155"/>
      <c r="K22" s="960" t="s">
        <v>1320</v>
      </c>
      <c r="L22" s="961"/>
      <c r="M22" s="961"/>
      <c r="N22" s="961"/>
      <c r="O22" s="961"/>
      <c r="P22" s="961"/>
      <c r="Q22" s="961"/>
      <c r="R22" s="961"/>
      <c r="S22" s="961"/>
      <c r="T22" s="961"/>
      <c r="U22" s="961"/>
      <c r="V22" s="961"/>
      <c r="W22" s="961"/>
      <c r="X22" s="961"/>
      <c r="Y22" s="961"/>
      <c r="Z22" s="961"/>
      <c r="AA22" s="961"/>
      <c r="AB22" s="962"/>
      <c r="AC22" s="177"/>
      <c r="AD22" s="155"/>
    </row>
    <row r="23" spans="4:30" s="151" customFormat="1" ht="21" customHeight="1" x14ac:dyDescent="0.2">
      <c r="D23" s="431"/>
      <c r="E23" s="431"/>
      <c r="F23" s="966" t="s">
        <v>1318</v>
      </c>
      <c r="G23" s="966"/>
      <c r="H23" s="966"/>
      <c r="I23" s="966"/>
      <c r="J23" s="966"/>
      <c r="K23" s="187"/>
      <c r="L23" s="187"/>
      <c r="M23" s="187"/>
      <c r="N23" s="187"/>
      <c r="O23" s="187"/>
      <c r="P23" s="187"/>
      <c r="Q23" s="187"/>
      <c r="R23" s="187"/>
      <c r="S23" s="187"/>
      <c r="T23" s="187"/>
      <c r="U23" s="187"/>
      <c r="V23" s="187"/>
      <c r="W23" s="187"/>
      <c r="X23" s="187"/>
      <c r="Y23" s="187"/>
      <c r="Z23" s="187"/>
      <c r="AA23" s="187"/>
      <c r="AB23" s="187"/>
      <c r="AC23" s="177"/>
      <c r="AD23" s="433"/>
    </row>
    <row r="24" spans="4:30" s="151" customFormat="1" ht="15.75" customHeight="1" x14ac:dyDescent="0.2">
      <c r="D24" s="170"/>
      <c r="E24" s="170"/>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row>
    <row r="25" spans="4:30" s="151" customFormat="1" ht="15.75" customHeight="1" x14ac:dyDescent="0.2">
      <c r="D25" s="170"/>
      <c r="E25" s="170"/>
      <c r="F25" s="637" t="s">
        <v>1229</v>
      </c>
      <c r="G25" s="638"/>
      <c r="H25" s="638"/>
      <c r="I25" s="638"/>
      <c r="J25" s="638"/>
      <c r="K25" s="638"/>
      <c r="L25" s="638"/>
      <c r="M25" s="638"/>
      <c r="N25" s="638"/>
      <c r="O25" s="638"/>
      <c r="P25" s="638"/>
      <c r="Q25" s="638"/>
      <c r="R25" s="638"/>
      <c r="S25" s="638"/>
      <c r="T25" s="638"/>
      <c r="U25" s="638"/>
      <c r="V25" s="638"/>
      <c r="W25" s="638"/>
      <c r="X25" s="638"/>
      <c r="Y25" s="638"/>
      <c r="Z25" s="638"/>
      <c r="AA25" s="638"/>
      <c r="AB25" s="639"/>
      <c r="AC25" s="186"/>
      <c r="AD25" s="186"/>
    </row>
    <row r="26" spans="4:30" s="151" customFormat="1" ht="7.5" customHeight="1" x14ac:dyDescent="0.2">
      <c r="D26" s="170"/>
      <c r="E26" s="170"/>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row>
    <row r="27" spans="4:30" s="151" customFormat="1" ht="15" customHeight="1" x14ac:dyDescent="0.2">
      <c r="D27" s="170"/>
      <c r="E27" s="170"/>
      <c r="F27" s="948" t="s">
        <v>745</v>
      </c>
      <c r="G27" s="949"/>
      <c r="H27" s="949"/>
      <c r="I27" s="950"/>
      <c r="J27" s="155"/>
      <c r="K27" s="963" t="s">
        <v>782</v>
      </c>
      <c r="L27" s="964"/>
      <c r="M27" s="964"/>
      <c r="N27" s="964"/>
      <c r="O27" s="964"/>
      <c r="P27" s="964"/>
      <c r="Q27" s="964"/>
      <c r="R27" s="964"/>
      <c r="S27" s="964"/>
      <c r="T27" s="964"/>
      <c r="U27" s="964"/>
      <c r="V27" s="964"/>
      <c r="W27" s="964"/>
      <c r="X27" s="964"/>
      <c r="Y27" s="964"/>
      <c r="Z27" s="964"/>
      <c r="AA27" s="964"/>
      <c r="AB27" s="965"/>
      <c r="AC27" s="155"/>
      <c r="AD27" s="155"/>
    </row>
    <row r="28" spans="4:30" s="151" customFormat="1" ht="38.25" customHeight="1" x14ac:dyDescent="0.2">
      <c r="D28" s="170"/>
      <c r="E28" s="170"/>
      <c r="F28" s="951"/>
      <c r="G28" s="952"/>
      <c r="H28" s="952"/>
      <c r="I28" s="953"/>
      <c r="J28" s="155"/>
      <c r="K28" s="554" t="s">
        <v>777</v>
      </c>
      <c r="L28" s="555"/>
      <c r="M28" s="556"/>
      <c r="N28" s="554" t="s">
        <v>778</v>
      </c>
      <c r="O28" s="555"/>
      <c r="P28" s="556"/>
      <c r="Q28" s="554" t="s">
        <v>779</v>
      </c>
      <c r="R28" s="555"/>
      <c r="S28" s="556"/>
      <c r="T28" s="554" t="s">
        <v>780</v>
      </c>
      <c r="U28" s="555"/>
      <c r="V28" s="556"/>
      <c r="W28" s="554" t="s">
        <v>781</v>
      </c>
      <c r="X28" s="555"/>
      <c r="Y28" s="556"/>
      <c r="Z28" s="554" t="s">
        <v>783</v>
      </c>
      <c r="AA28" s="555"/>
      <c r="AB28" s="556"/>
      <c r="AC28" s="177"/>
      <c r="AD28" s="155"/>
    </row>
    <row r="29" spans="4:30" s="151" customFormat="1" ht="24.95" customHeight="1" x14ac:dyDescent="0.2">
      <c r="D29" s="170"/>
      <c r="E29" s="170"/>
      <c r="F29" s="561" t="s">
        <v>31</v>
      </c>
      <c r="G29" s="561"/>
      <c r="H29" s="561"/>
      <c r="I29" s="561"/>
      <c r="J29" s="155"/>
      <c r="K29" s="945"/>
      <c r="L29" s="946"/>
      <c r="M29" s="947"/>
      <c r="N29" s="945"/>
      <c r="O29" s="946"/>
      <c r="P29" s="947"/>
      <c r="Q29" s="945"/>
      <c r="R29" s="946"/>
      <c r="S29" s="947"/>
      <c r="T29" s="945"/>
      <c r="U29" s="946"/>
      <c r="V29" s="947"/>
      <c r="W29" s="945"/>
      <c r="X29" s="946"/>
      <c r="Y29" s="947"/>
      <c r="Z29" s="945"/>
      <c r="AA29" s="946"/>
      <c r="AB29" s="947"/>
      <c r="AC29" s="177"/>
      <c r="AD29" s="155"/>
    </row>
    <row r="30" spans="4:30" s="151" customFormat="1" ht="24.95" customHeight="1" x14ac:dyDescent="0.2">
      <c r="D30" s="170"/>
      <c r="E30" s="170"/>
      <c r="F30" s="561" t="s">
        <v>1073</v>
      </c>
      <c r="G30" s="561"/>
      <c r="H30" s="561"/>
      <c r="I30" s="561"/>
      <c r="J30" s="155"/>
      <c r="K30" s="945"/>
      <c r="L30" s="946"/>
      <c r="M30" s="947"/>
      <c r="N30" s="945"/>
      <c r="O30" s="946"/>
      <c r="P30" s="947"/>
      <c r="Q30" s="945"/>
      <c r="R30" s="946"/>
      <c r="S30" s="947"/>
      <c r="T30" s="945"/>
      <c r="U30" s="946"/>
      <c r="V30" s="947"/>
      <c r="W30" s="945"/>
      <c r="X30" s="946"/>
      <c r="Y30" s="947"/>
      <c r="Z30" s="945"/>
      <c r="AA30" s="946"/>
      <c r="AB30" s="947"/>
      <c r="AC30" s="177"/>
      <c r="AD30" s="155"/>
    </row>
    <row r="31" spans="4:30" s="151" customFormat="1" ht="24.95" customHeight="1" x14ac:dyDescent="0.2">
      <c r="D31" s="170"/>
      <c r="E31" s="170"/>
      <c r="F31" s="561" t="s">
        <v>1074</v>
      </c>
      <c r="G31" s="561"/>
      <c r="H31" s="561"/>
      <c r="I31" s="561"/>
      <c r="J31" s="155"/>
      <c r="K31" s="945"/>
      <c r="L31" s="946"/>
      <c r="M31" s="947"/>
      <c r="N31" s="945"/>
      <c r="O31" s="946"/>
      <c r="P31" s="947"/>
      <c r="Q31" s="945"/>
      <c r="R31" s="946"/>
      <c r="S31" s="947"/>
      <c r="T31" s="945"/>
      <c r="U31" s="946"/>
      <c r="V31" s="947"/>
      <c r="W31" s="945"/>
      <c r="X31" s="946"/>
      <c r="Y31" s="947"/>
      <c r="Z31" s="945"/>
      <c r="AA31" s="946"/>
      <c r="AB31" s="947"/>
      <c r="AC31" s="177"/>
      <c r="AD31" s="155"/>
    </row>
    <row r="32" spans="4:30" s="151" customFormat="1" ht="24.95" customHeight="1" x14ac:dyDescent="0.2">
      <c r="D32" s="170"/>
      <c r="E32" s="170"/>
      <c r="F32" s="561" t="s">
        <v>1077</v>
      </c>
      <c r="G32" s="561"/>
      <c r="H32" s="561"/>
      <c r="I32" s="561"/>
      <c r="J32" s="155"/>
      <c r="K32" s="945"/>
      <c r="L32" s="946"/>
      <c r="M32" s="947"/>
      <c r="N32" s="945"/>
      <c r="O32" s="946"/>
      <c r="P32" s="947"/>
      <c r="Q32" s="945"/>
      <c r="R32" s="946"/>
      <c r="S32" s="947"/>
      <c r="T32" s="945"/>
      <c r="U32" s="946"/>
      <c r="V32" s="947"/>
      <c r="W32" s="945"/>
      <c r="X32" s="946"/>
      <c r="Y32" s="947"/>
      <c r="Z32" s="945"/>
      <c r="AA32" s="946"/>
      <c r="AB32" s="947"/>
      <c r="AC32" s="177"/>
      <c r="AD32" s="155"/>
    </row>
    <row r="33" spans="4:30" s="151" customFormat="1" ht="24.95" customHeight="1" x14ac:dyDescent="0.2">
      <c r="D33" s="170"/>
      <c r="E33" s="170"/>
      <c r="F33" s="561" t="s">
        <v>38</v>
      </c>
      <c r="G33" s="561"/>
      <c r="H33" s="561"/>
      <c r="I33" s="561"/>
      <c r="J33" s="155"/>
      <c r="K33" s="945"/>
      <c r="L33" s="946"/>
      <c r="M33" s="947"/>
      <c r="N33" s="945"/>
      <c r="O33" s="946"/>
      <c r="P33" s="947"/>
      <c r="Q33" s="945"/>
      <c r="R33" s="946"/>
      <c r="S33" s="947"/>
      <c r="T33" s="945"/>
      <c r="U33" s="946"/>
      <c r="V33" s="947"/>
      <c r="W33" s="945"/>
      <c r="X33" s="946"/>
      <c r="Y33" s="947"/>
      <c r="Z33" s="945"/>
      <c r="AA33" s="946"/>
      <c r="AB33" s="947"/>
      <c r="AC33" s="177"/>
      <c r="AD33" s="155"/>
    </row>
    <row r="34" spans="4:30" s="151" customFormat="1" ht="24.95" customHeight="1" x14ac:dyDescent="0.2">
      <c r="D34" s="170"/>
      <c r="E34" s="170"/>
      <c r="F34" s="561" t="s">
        <v>1076</v>
      </c>
      <c r="G34" s="561"/>
      <c r="H34" s="561"/>
      <c r="I34" s="561"/>
      <c r="J34" s="155"/>
      <c r="K34" s="945"/>
      <c r="L34" s="946"/>
      <c r="M34" s="947"/>
      <c r="N34" s="945"/>
      <c r="O34" s="946"/>
      <c r="P34" s="947"/>
      <c r="Q34" s="945"/>
      <c r="R34" s="946"/>
      <c r="S34" s="947"/>
      <c r="T34" s="945"/>
      <c r="U34" s="946"/>
      <c r="V34" s="947"/>
      <c r="W34" s="945"/>
      <c r="X34" s="946"/>
      <c r="Y34" s="947"/>
      <c r="Z34" s="945"/>
      <c r="AA34" s="946"/>
      <c r="AB34" s="947"/>
      <c r="AC34" s="177"/>
      <c r="AD34" s="155"/>
    </row>
    <row r="35" spans="4:30" s="151" customFormat="1" ht="24.95" customHeight="1" x14ac:dyDescent="0.2">
      <c r="D35" s="170"/>
      <c r="E35" s="170"/>
      <c r="F35" s="561" t="s">
        <v>1075</v>
      </c>
      <c r="G35" s="561"/>
      <c r="H35" s="561"/>
      <c r="I35" s="561"/>
      <c r="J35" s="155"/>
      <c r="K35" s="945"/>
      <c r="L35" s="946"/>
      <c r="M35" s="947"/>
      <c r="N35" s="945"/>
      <c r="O35" s="946"/>
      <c r="P35" s="947"/>
      <c r="Q35" s="945"/>
      <c r="R35" s="946"/>
      <c r="S35" s="947"/>
      <c r="T35" s="945"/>
      <c r="U35" s="946"/>
      <c r="V35" s="947"/>
      <c r="W35" s="945"/>
      <c r="X35" s="946"/>
      <c r="Y35" s="947"/>
      <c r="Z35" s="945"/>
      <c r="AA35" s="946"/>
      <c r="AB35" s="947"/>
      <c r="AC35" s="177"/>
      <c r="AD35" s="155"/>
    </row>
    <row r="36" spans="4:30" s="151" customFormat="1" ht="15.75" customHeight="1" x14ac:dyDescent="0.2">
      <c r="D36" s="170"/>
      <c r="E36" s="170"/>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row>
    <row r="37" spans="4:30" s="151" customFormat="1" ht="15.75" customHeight="1" x14ac:dyDescent="0.2">
      <c r="D37" s="161"/>
      <c r="E37" s="161"/>
      <c r="F37" s="956" t="s">
        <v>1139</v>
      </c>
      <c r="G37" s="957"/>
      <c r="H37" s="957"/>
      <c r="I37" s="957"/>
      <c r="J37" s="957"/>
      <c r="K37" s="957"/>
      <c r="L37" s="957"/>
      <c r="M37" s="957"/>
      <c r="N37" s="957"/>
      <c r="O37" s="957"/>
      <c r="P37" s="957"/>
      <c r="Q37" s="957"/>
      <c r="R37" s="957"/>
      <c r="S37" s="957"/>
      <c r="T37" s="957"/>
      <c r="U37" s="957"/>
      <c r="V37" s="957"/>
      <c r="W37" s="957"/>
      <c r="X37" s="957"/>
      <c r="Y37" s="957"/>
      <c r="Z37" s="957"/>
      <c r="AA37" s="957"/>
      <c r="AB37" s="958"/>
    </row>
    <row r="38" spans="4:30" s="151" customFormat="1" ht="7.5" customHeight="1" x14ac:dyDescent="0.2">
      <c r="D38" s="170"/>
      <c r="E38" s="170"/>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row>
    <row r="39" spans="4:30" s="151" customFormat="1" ht="15.75" customHeight="1" x14ac:dyDescent="0.2">
      <c r="D39" s="170"/>
      <c r="E39" s="170"/>
      <c r="F39" s="948" t="s">
        <v>745</v>
      </c>
      <c r="G39" s="949"/>
      <c r="H39" s="949"/>
      <c r="I39" s="950"/>
      <c r="J39" s="155"/>
      <c r="K39" s="963" t="s">
        <v>782</v>
      </c>
      <c r="L39" s="964"/>
      <c r="M39" s="964"/>
      <c r="N39" s="964"/>
      <c r="O39" s="964"/>
      <c r="P39" s="964"/>
      <c r="Q39" s="964"/>
      <c r="R39" s="964"/>
      <c r="S39" s="964"/>
      <c r="T39" s="964"/>
      <c r="U39" s="964"/>
      <c r="V39" s="964"/>
      <c r="W39" s="964"/>
      <c r="X39" s="964"/>
      <c r="Y39" s="964"/>
      <c r="Z39" s="964"/>
      <c r="AA39" s="964"/>
      <c r="AB39" s="965"/>
      <c r="AC39" s="155"/>
      <c r="AD39" s="155"/>
    </row>
    <row r="40" spans="4:30" s="151" customFormat="1" ht="24.95" customHeight="1" x14ac:dyDescent="0.2">
      <c r="D40" s="170"/>
      <c r="E40" s="170"/>
      <c r="F40" s="951"/>
      <c r="G40" s="952"/>
      <c r="H40" s="952"/>
      <c r="I40" s="953"/>
      <c r="J40" s="155"/>
      <c r="K40" s="554" t="s">
        <v>777</v>
      </c>
      <c r="L40" s="555"/>
      <c r="M40" s="556"/>
      <c r="N40" s="554" t="s">
        <v>778</v>
      </c>
      <c r="O40" s="555"/>
      <c r="P40" s="556"/>
      <c r="Q40" s="554" t="s">
        <v>779</v>
      </c>
      <c r="R40" s="555"/>
      <c r="S40" s="556"/>
      <c r="T40" s="554" t="s">
        <v>780</v>
      </c>
      <c r="U40" s="555"/>
      <c r="V40" s="556"/>
      <c r="W40" s="554" t="s">
        <v>781</v>
      </c>
      <c r="X40" s="555"/>
      <c r="Y40" s="556"/>
      <c r="Z40" s="554" t="s">
        <v>783</v>
      </c>
      <c r="AA40" s="555"/>
      <c r="AB40" s="556"/>
      <c r="AC40" s="177"/>
      <c r="AD40" s="155"/>
    </row>
    <row r="41" spans="4:30" s="151" customFormat="1" ht="24.95" customHeight="1" x14ac:dyDescent="0.2">
      <c r="D41" s="170"/>
      <c r="E41" s="170"/>
      <c r="F41" s="561" t="s">
        <v>1072</v>
      </c>
      <c r="G41" s="561"/>
      <c r="H41" s="561"/>
      <c r="I41" s="561"/>
      <c r="J41" s="155"/>
      <c r="K41" s="954">
        <f>(Cadastro!$BS$18)*PREVENÇÃO!K29</f>
        <v>0</v>
      </c>
      <c r="L41" s="954"/>
      <c r="M41" s="954"/>
      <c r="N41" s="954">
        <f>(Cadastro!$BS$18)*PREVENÇÃO!N29</f>
        <v>0</v>
      </c>
      <c r="O41" s="954"/>
      <c r="P41" s="954"/>
      <c r="Q41" s="954">
        <f>(Cadastro!$BS$18)*PREVENÇÃO!Q29</f>
        <v>0</v>
      </c>
      <c r="R41" s="954"/>
      <c r="S41" s="954"/>
      <c r="T41" s="954">
        <f>(Cadastro!$BS$18)*PREVENÇÃO!T29</f>
        <v>0</v>
      </c>
      <c r="U41" s="954"/>
      <c r="V41" s="954"/>
      <c r="W41" s="954">
        <f>(Cadastro!$BS$18)*PREVENÇÃO!W29</f>
        <v>0</v>
      </c>
      <c r="X41" s="954"/>
      <c r="Y41" s="954"/>
      <c r="Z41" s="954">
        <f>(Cadastro!$BS$18)*PREVENÇÃO!Z29</f>
        <v>0</v>
      </c>
      <c r="AA41" s="954"/>
      <c r="AB41" s="954"/>
      <c r="AC41" s="177"/>
      <c r="AD41" s="155"/>
    </row>
    <row r="42" spans="4:30" s="151" customFormat="1" ht="24.95" customHeight="1" x14ac:dyDescent="0.2">
      <c r="D42" s="170"/>
      <c r="E42" s="170"/>
      <c r="F42" s="561" t="s">
        <v>1073</v>
      </c>
      <c r="G42" s="561"/>
      <c r="H42" s="561"/>
      <c r="I42" s="561"/>
      <c r="J42" s="155"/>
      <c r="K42" s="954">
        <f>(Cadastro!$BS$19+Cadastro!$BS$20)*PREVENÇÃO!K30</f>
        <v>0</v>
      </c>
      <c r="L42" s="954"/>
      <c r="M42" s="954"/>
      <c r="N42" s="954">
        <f>(Cadastro!$BS$19+Cadastro!$BS$20)*PREVENÇÃO!N30</f>
        <v>0</v>
      </c>
      <c r="O42" s="954"/>
      <c r="P42" s="954"/>
      <c r="Q42" s="954">
        <f>(Cadastro!$BS$19+Cadastro!$BS$20)*PREVENÇÃO!Q30</f>
        <v>0</v>
      </c>
      <c r="R42" s="954"/>
      <c r="S42" s="954"/>
      <c r="T42" s="954">
        <f>(Cadastro!$BS$19+Cadastro!$BS$20)*PREVENÇÃO!T30</f>
        <v>0</v>
      </c>
      <c r="U42" s="954"/>
      <c r="V42" s="954"/>
      <c r="W42" s="954">
        <f>(Cadastro!$BS$19+Cadastro!$BS$20)*PREVENÇÃO!W30</f>
        <v>0</v>
      </c>
      <c r="X42" s="954"/>
      <c r="Y42" s="954"/>
      <c r="Z42" s="954">
        <f>(Cadastro!$BS$19+Cadastro!$BS$20)*PREVENÇÃO!Z30</f>
        <v>0</v>
      </c>
      <c r="AA42" s="954"/>
      <c r="AB42" s="954"/>
      <c r="AC42" s="177"/>
      <c r="AD42" s="155"/>
    </row>
    <row r="43" spans="4:30" s="151" customFormat="1" ht="24.95" customHeight="1" x14ac:dyDescent="0.2">
      <c r="D43" s="170"/>
      <c r="E43" s="170"/>
      <c r="F43" s="561" t="s">
        <v>1074</v>
      </c>
      <c r="G43" s="561"/>
      <c r="H43" s="561"/>
      <c r="I43" s="561"/>
      <c r="J43" s="155"/>
      <c r="K43" s="954">
        <f>(Cadastro!$BS$21+Cadastro!$BS$22)*PREVENÇÃO!K31</f>
        <v>0</v>
      </c>
      <c r="L43" s="954"/>
      <c r="M43" s="954"/>
      <c r="N43" s="954">
        <f>(Cadastro!$BS$21+Cadastro!$BS$22)*PREVENÇÃO!N31</f>
        <v>0</v>
      </c>
      <c r="O43" s="954"/>
      <c r="P43" s="954"/>
      <c r="Q43" s="954">
        <f>(Cadastro!$BS$21+Cadastro!$BS$22)*PREVENÇÃO!Q31</f>
        <v>0</v>
      </c>
      <c r="R43" s="954"/>
      <c r="S43" s="954"/>
      <c r="T43" s="954">
        <f>(Cadastro!$BS$21+Cadastro!$BS$22)*PREVENÇÃO!T31</f>
        <v>0</v>
      </c>
      <c r="U43" s="954"/>
      <c r="V43" s="954"/>
      <c r="W43" s="954">
        <f>(Cadastro!$BS$21+Cadastro!$BS$22)*PREVENÇÃO!W31</f>
        <v>0</v>
      </c>
      <c r="X43" s="954"/>
      <c r="Y43" s="954"/>
      <c r="Z43" s="954">
        <f>(Cadastro!$BS$21+Cadastro!$BS$22)*PREVENÇÃO!Z31</f>
        <v>0</v>
      </c>
      <c r="AA43" s="954"/>
      <c r="AB43" s="954"/>
      <c r="AC43" s="177"/>
      <c r="AD43" s="155"/>
    </row>
    <row r="44" spans="4:30" s="151" customFormat="1" ht="24.95" customHeight="1" x14ac:dyDescent="0.2">
      <c r="D44" s="170"/>
      <c r="E44" s="170"/>
      <c r="F44" s="561" t="s">
        <v>1077</v>
      </c>
      <c r="G44" s="561"/>
      <c r="H44" s="561"/>
      <c r="I44" s="561"/>
      <c r="J44" s="155"/>
      <c r="K44" s="954">
        <f>(Cadastro!$BS$23+Cadastro!$BS$24)*PREVENÇÃO!K32</f>
        <v>0</v>
      </c>
      <c r="L44" s="954"/>
      <c r="M44" s="954"/>
      <c r="N44" s="954">
        <f>(Cadastro!$BS$23+Cadastro!$BS$24)*PREVENÇÃO!N32</f>
        <v>0</v>
      </c>
      <c r="O44" s="954"/>
      <c r="P44" s="954"/>
      <c r="Q44" s="954">
        <f>(Cadastro!$BS$23+Cadastro!$BS$24)*PREVENÇÃO!Q32</f>
        <v>0</v>
      </c>
      <c r="R44" s="954"/>
      <c r="S44" s="954"/>
      <c r="T44" s="954">
        <f>(Cadastro!$BS$23+Cadastro!$BS$24)*PREVENÇÃO!T32</f>
        <v>0</v>
      </c>
      <c r="U44" s="954"/>
      <c r="V44" s="954"/>
      <c r="W44" s="954">
        <f>(Cadastro!$BS$23+Cadastro!$BS$24)*PREVENÇÃO!W32</f>
        <v>0</v>
      </c>
      <c r="X44" s="954"/>
      <c r="Y44" s="954"/>
      <c r="Z44" s="954">
        <f>(Cadastro!$BS$23+Cadastro!$BS$24)*PREVENÇÃO!Z32</f>
        <v>0</v>
      </c>
      <c r="AA44" s="954"/>
      <c r="AB44" s="954"/>
      <c r="AC44" s="177"/>
      <c r="AD44" s="155"/>
    </row>
    <row r="45" spans="4:30" s="151" customFormat="1" ht="24.95" customHeight="1" x14ac:dyDescent="0.2">
      <c r="D45" s="170"/>
      <c r="E45" s="170"/>
      <c r="F45" s="561" t="s">
        <v>38</v>
      </c>
      <c r="G45" s="561"/>
      <c r="H45" s="561"/>
      <c r="I45" s="561"/>
      <c r="J45" s="155"/>
      <c r="K45" s="954">
        <f>Cadastro!$BS$25*PREVENÇÃO!K33</f>
        <v>0</v>
      </c>
      <c r="L45" s="954"/>
      <c r="M45" s="954"/>
      <c r="N45" s="954">
        <f>Cadastro!$BS$25*PREVENÇÃO!N33</f>
        <v>0</v>
      </c>
      <c r="O45" s="954"/>
      <c r="P45" s="954"/>
      <c r="Q45" s="954">
        <f>Cadastro!$BS$25*PREVENÇÃO!Q33</f>
        <v>0</v>
      </c>
      <c r="R45" s="954"/>
      <c r="S45" s="954"/>
      <c r="T45" s="954">
        <f>Cadastro!$BS$25*PREVENÇÃO!T33</f>
        <v>0</v>
      </c>
      <c r="U45" s="954"/>
      <c r="V45" s="954"/>
      <c r="W45" s="954">
        <f>Cadastro!$BS$25*PREVENÇÃO!W33</f>
        <v>0</v>
      </c>
      <c r="X45" s="954"/>
      <c r="Y45" s="954"/>
      <c r="Z45" s="954">
        <f>Cadastro!$BS$25*PREVENÇÃO!Z33</f>
        <v>0</v>
      </c>
      <c r="AA45" s="954"/>
      <c r="AB45" s="954"/>
      <c r="AC45" s="177"/>
      <c r="AD45" s="155"/>
    </row>
    <row r="46" spans="4:30" s="151" customFormat="1" ht="24.95" customHeight="1" x14ac:dyDescent="0.2">
      <c r="D46" s="170"/>
      <c r="E46" s="170"/>
      <c r="F46" s="561" t="s">
        <v>1076</v>
      </c>
      <c r="G46" s="561"/>
      <c r="H46" s="561"/>
      <c r="I46" s="561"/>
      <c r="J46" s="155"/>
      <c r="K46" s="954">
        <f>Cadastro!$BS$28*K34</f>
        <v>0</v>
      </c>
      <c r="L46" s="954"/>
      <c r="M46" s="954"/>
      <c r="N46" s="954">
        <f>Cadastro!$BS$28*N34</f>
        <v>0</v>
      </c>
      <c r="O46" s="954"/>
      <c r="P46" s="954"/>
      <c r="Q46" s="954">
        <f>Cadastro!$BS$28*Q34</f>
        <v>0</v>
      </c>
      <c r="R46" s="954"/>
      <c r="S46" s="954"/>
      <c r="T46" s="954">
        <f>Cadastro!$BS$28*T34</f>
        <v>0</v>
      </c>
      <c r="U46" s="954"/>
      <c r="V46" s="954"/>
      <c r="W46" s="954">
        <f>Cadastro!$BS$28*W34</f>
        <v>0</v>
      </c>
      <c r="X46" s="954"/>
      <c r="Y46" s="954"/>
      <c r="Z46" s="954">
        <f>Cadastro!$BS$28*Z34</f>
        <v>0</v>
      </c>
      <c r="AA46" s="954"/>
      <c r="AB46" s="954"/>
      <c r="AC46" s="177"/>
      <c r="AD46" s="155"/>
    </row>
    <row r="47" spans="4:30" s="151" customFormat="1" ht="24.95" customHeight="1" x14ac:dyDescent="0.2">
      <c r="D47" s="170"/>
      <c r="E47" s="170"/>
      <c r="F47" s="561" t="s">
        <v>1075</v>
      </c>
      <c r="G47" s="561"/>
      <c r="H47" s="561"/>
      <c r="I47" s="561"/>
      <c r="J47" s="155"/>
      <c r="K47" s="955">
        <f>(Cadastro!$BS$29+Cadastro!$BS$30+Cadastro!$BS$31+Cadastro!$BS$32)*K35</f>
        <v>0</v>
      </c>
      <c r="L47" s="955"/>
      <c r="M47" s="955"/>
      <c r="N47" s="955">
        <f>(Cadastro!$BS$29+Cadastro!$BS$30+Cadastro!$BS$31+Cadastro!$BS$32)*N35</f>
        <v>0</v>
      </c>
      <c r="O47" s="955"/>
      <c r="P47" s="955"/>
      <c r="Q47" s="955">
        <f>(Cadastro!$BS$29+Cadastro!$BS$30+Cadastro!$BS$31+Cadastro!$BS$32)*Q35</f>
        <v>0</v>
      </c>
      <c r="R47" s="955"/>
      <c r="S47" s="955"/>
      <c r="T47" s="955">
        <f>(Cadastro!$BS$29+Cadastro!$BS$30+Cadastro!$BS$31+Cadastro!$BS$32)*T35</f>
        <v>0</v>
      </c>
      <c r="U47" s="955"/>
      <c r="V47" s="955"/>
      <c r="W47" s="955">
        <f>(Cadastro!$BS$29+Cadastro!$BS$30+Cadastro!$BS$31+Cadastro!$BS$32)*W35</f>
        <v>0</v>
      </c>
      <c r="X47" s="955"/>
      <c r="Y47" s="955"/>
      <c r="Z47" s="955">
        <f>(Cadastro!$BS$29+Cadastro!$BS$30+Cadastro!$BS$31+Cadastro!$BS$32)*Z35</f>
        <v>0</v>
      </c>
      <c r="AA47" s="955"/>
      <c r="AB47" s="955"/>
      <c r="AC47" s="177"/>
      <c r="AD47" s="155"/>
    </row>
    <row r="48" spans="4:30" s="151" customFormat="1" ht="24.95" customHeight="1" x14ac:dyDescent="0.2">
      <c r="D48" s="170"/>
      <c r="E48" s="170"/>
      <c r="F48" s="971" t="s">
        <v>790</v>
      </c>
      <c r="G48" s="971"/>
      <c r="H48" s="971"/>
      <c r="I48" s="971"/>
      <c r="J48" s="179"/>
      <c r="K48" s="972">
        <f>SUM(K41:M47)</f>
        <v>0</v>
      </c>
      <c r="L48" s="972"/>
      <c r="M48" s="972"/>
      <c r="N48" s="972">
        <f>SUM(N41:P47)</f>
        <v>0</v>
      </c>
      <c r="O48" s="972"/>
      <c r="P48" s="972"/>
      <c r="Q48" s="972">
        <f>SUM(Q41:S47)</f>
        <v>0</v>
      </c>
      <c r="R48" s="972"/>
      <c r="S48" s="972"/>
      <c r="T48" s="972">
        <f>SUM(T41:V47)</f>
        <v>0</v>
      </c>
      <c r="U48" s="972"/>
      <c r="V48" s="972"/>
      <c r="W48" s="972">
        <f>SUM(W41:Y47)</f>
        <v>0</v>
      </c>
      <c r="X48" s="972"/>
      <c r="Y48" s="972"/>
      <c r="Z48" s="972">
        <f>SUM(Z41:AB47)</f>
        <v>0</v>
      </c>
      <c r="AA48" s="972"/>
      <c r="AB48" s="972"/>
      <c r="AC48" s="177"/>
      <c r="AD48" s="155"/>
    </row>
    <row r="49" spans="1:32" s="151" customFormat="1" ht="7.5" customHeight="1" x14ac:dyDescent="0.2">
      <c r="D49" s="170"/>
      <c r="E49" s="170"/>
      <c r="F49" s="180"/>
      <c r="G49" s="180"/>
      <c r="H49" s="180"/>
      <c r="I49" s="180"/>
      <c r="J49" s="155"/>
      <c r="K49" s="188"/>
      <c r="L49" s="180"/>
      <c r="M49" s="180"/>
      <c r="N49" s="188"/>
      <c r="O49" s="180"/>
      <c r="P49" s="180"/>
      <c r="Q49" s="188"/>
      <c r="R49" s="180"/>
      <c r="S49" s="180"/>
      <c r="T49" s="188"/>
      <c r="U49" s="180"/>
      <c r="V49" s="180"/>
      <c r="W49" s="188"/>
      <c r="X49" s="180"/>
      <c r="Y49" s="180"/>
      <c r="Z49" s="188"/>
      <c r="AA49" s="180"/>
      <c r="AB49" s="180"/>
      <c r="AC49" s="177"/>
      <c r="AD49" s="155"/>
    </row>
    <row r="50" spans="1:32" s="151" customFormat="1" ht="24.95" customHeight="1" x14ac:dyDescent="0.2">
      <c r="D50" s="170"/>
      <c r="E50" s="170"/>
      <c r="F50" s="944" t="s">
        <v>702</v>
      </c>
      <c r="G50" s="787"/>
      <c r="H50" s="787"/>
      <c r="I50" s="867"/>
      <c r="J50" s="155"/>
      <c r="K50" s="970">
        <f>(Cadastro!AU16+Cadastro!AU18+Cadastro!AU19+Cadastro!AU20+Cadastro!AU21+Cadastro!AU22+Cadastro!AU23)</f>
        <v>0</v>
      </c>
      <c r="L50" s="561"/>
      <c r="M50" s="561"/>
      <c r="N50" s="189"/>
      <c r="O50" s="189"/>
      <c r="P50" s="189"/>
      <c r="Q50" s="189"/>
      <c r="R50" s="189"/>
      <c r="S50" s="189"/>
      <c r="T50" s="189"/>
      <c r="U50" s="189"/>
      <c r="V50" s="189"/>
      <c r="W50" s="189"/>
      <c r="X50" s="189"/>
      <c r="Y50" s="189"/>
      <c r="Z50" s="189"/>
      <c r="AA50" s="189"/>
      <c r="AB50" s="189"/>
      <c r="AC50" s="177"/>
      <c r="AD50" s="155"/>
    </row>
    <row r="51" spans="1:32" s="151" customFormat="1" ht="24.95" customHeight="1" x14ac:dyDescent="0.2">
      <c r="D51" s="374"/>
      <c r="E51" s="374"/>
      <c r="F51" s="373"/>
      <c r="G51" s="373"/>
      <c r="H51" s="373"/>
      <c r="I51" s="373"/>
      <c r="J51" s="377"/>
      <c r="K51" s="188"/>
      <c r="L51" s="373"/>
      <c r="M51" s="373"/>
      <c r="N51" s="189"/>
      <c r="O51" s="189"/>
      <c r="P51" s="189"/>
      <c r="Q51" s="189"/>
      <c r="R51" s="189"/>
      <c r="S51" s="189"/>
      <c r="T51" s="189"/>
      <c r="U51" s="189"/>
      <c r="V51" s="189"/>
      <c r="W51" s="189"/>
      <c r="X51" s="189"/>
      <c r="Y51" s="189"/>
      <c r="Z51" s="189"/>
      <c r="AA51" s="189"/>
      <c r="AB51" s="189"/>
      <c r="AC51" s="177"/>
      <c r="AD51" s="377"/>
    </row>
    <row r="52" spans="1:32" s="151" customFormat="1" ht="15.75" customHeight="1" x14ac:dyDescent="0.2">
      <c r="D52" s="170"/>
      <c r="E52" s="170"/>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row>
    <row r="53" spans="1:32" s="151" customFormat="1" ht="32.25" customHeight="1" x14ac:dyDescent="0.2">
      <c r="A53" s="176"/>
      <c r="B53" s="176"/>
      <c r="C53" s="213"/>
      <c r="D53" s="176"/>
      <c r="F53" s="762" t="s">
        <v>979</v>
      </c>
      <c r="G53" s="763"/>
      <c r="H53" s="763"/>
      <c r="I53" s="763"/>
      <c r="J53" s="763"/>
      <c r="K53" s="763"/>
      <c r="L53" s="763"/>
      <c r="M53" s="763"/>
      <c r="N53" s="763"/>
      <c r="O53" s="763"/>
      <c r="P53" s="763"/>
      <c r="Q53" s="763"/>
      <c r="R53" s="764"/>
      <c r="S53" s="150"/>
      <c r="T53" s="982" t="s">
        <v>1135</v>
      </c>
      <c r="U53" s="983"/>
      <c r="V53" s="984"/>
      <c r="W53" s="982" t="s">
        <v>1325</v>
      </c>
      <c r="X53" s="983"/>
      <c r="Y53" s="983"/>
      <c r="Z53" s="984"/>
      <c r="AA53" s="218"/>
      <c r="AB53" s="218"/>
      <c r="AC53" s="218"/>
      <c r="AD53" s="218"/>
      <c r="AE53" s="218"/>
      <c r="AF53" s="218"/>
    </row>
    <row r="54" spans="1:32" s="151" customFormat="1" ht="32.25" customHeight="1" x14ac:dyDescent="0.2">
      <c r="A54" s="548"/>
      <c r="B54" s="548"/>
      <c r="C54" s="548"/>
      <c r="D54" s="548"/>
      <c r="F54" s="937" t="s">
        <v>968</v>
      </c>
      <c r="G54" s="938"/>
      <c r="H54" s="938"/>
      <c r="I54" s="938"/>
      <c r="J54" s="938"/>
      <c r="K54" s="938"/>
      <c r="L54" s="939"/>
      <c r="M54" s="937" t="s">
        <v>1312</v>
      </c>
      <c r="N54" s="938"/>
      <c r="O54" s="939"/>
      <c r="P54" s="937" t="s">
        <v>1272</v>
      </c>
      <c r="Q54" s="938"/>
      <c r="R54" s="939"/>
      <c r="S54" s="148"/>
      <c r="T54" s="985"/>
      <c r="U54" s="986"/>
      <c r="V54" s="987"/>
      <c r="W54" s="985"/>
      <c r="X54" s="986"/>
      <c r="Y54" s="986"/>
      <c r="Z54" s="987"/>
      <c r="AA54" s="222"/>
      <c r="AB54" s="222"/>
      <c r="AC54" s="222"/>
      <c r="AD54" s="222"/>
      <c r="AE54" s="218"/>
      <c r="AF54" s="218"/>
    </row>
    <row r="55" spans="1:32" s="151" customFormat="1" ht="32.25" customHeight="1" x14ac:dyDescent="0.2">
      <c r="A55" s="548"/>
      <c r="B55" s="548"/>
      <c r="C55" s="548"/>
      <c r="D55" s="548"/>
      <c r="F55" s="870" t="s">
        <v>980</v>
      </c>
      <c r="G55" s="870"/>
      <c r="H55" s="870"/>
      <c r="I55" s="870"/>
      <c r="J55" s="927">
        <f>PREVENÇÃO!K48</f>
        <v>0</v>
      </c>
      <c r="K55" s="928"/>
      <c r="L55" s="929"/>
      <c r="M55" s="930"/>
      <c r="N55" s="931"/>
      <c r="O55" s="932"/>
      <c r="P55" s="933" t="e">
        <f>M55/J55</f>
        <v>#DIV/0!</v>
      </c>
      <c r="Q55" s="934"/>
      <c r="R55" s="935"/>
      <c r="S55" s="147"/>
      <c r="T55" s="979"/>
      <c r="U55" s="980"/>
      <c r="V55" s="981"/>
      <c r="W55" s="976">
        <f>J55*T55</f>
        <v>0</v>
      </c>
      <c r="X55" s="977"/>
      <c r="Y55" s="977"/>
      <c r="Z55" s="978"/>
      <c r="AA55" s="181"/>
      <c r="AB55" s="181"/>
      <c r="AC55" s="181"/>
      <c r="AD55" s="181"/>
      <c r="AE55" s="181"/>
      <c r="AF55" s="181"/>
    </row>
    <row r="56" spans="1:32" s="151" customFormat="1" ht="32.25" customHeight="1" x14ac:dyDescent="0.2">
      <c r="A56" s="548"/>
      <c r="B56" s="548"/>
      <c r="C56" s="548"/>
      <c r="D56" s="548"/>
      <c r="F56" s="870" t="s">
        <v>981</v>
      </c>
      <c r="G56" s="870"/>
      <c r="H56" s="870"/>
      <c r="I56" s="870"/>
      <c r="J56" s="927">
        <f>(PREVENÇÃO!N48+PREVENÇÃO!Q48)</f>
        <v>0</v>
      </c>
      <c r="K56" s="928"/>
      <c r="L56" s="929"/>
      <c r="M56" s="930"/>
      <c r="N56" s="931"/>
      <c r="O56" s="932"/>
      <c r="P56" s="933" t="e">
        <f>M56/J56</f>
        <v>#DIV/0!</v>
      </c>
      <c r="Q56" s="934"/>
      <c r="R56" s="935"/>
      <c r="S56" s="149"/>
      <c r="T56" s="979"/>
      <c r="U56" s="980"/>
      <c r="V56" s="981"/>
      <c r="W56" s="976">
        <f>J56*T56</f>
        <v>0</v>
      </c>
      <c r="X56" s="977"/>
      <c r="Y56" s="977"/>
      <c r="Z56" s="978"/>
      <c r="AA56" s="181"/>
      <c r="AB56" s="181"/>
      <c r="AC56" s="181"/>
      <c r="AD56" s="181"/>
      <c r="AE56" s="181"/>
      <c r="AF56" s="181"/>
    </row>
    <row r="57" spans="1:32" s="151" customFormat="1" ht="56.25" customHeight="1" x14ac:dyDescent="0.2">
      <c r="A57" s="180"/>
      <c r="B57" s="180"/>
      <c r="C57" s="180"/>
      <c r="D57" s="180"/>
      <c r="F57" s="870" t="s">
        <v>982</v>
      </c>
      <c r="G57" s="870"/>
      <c r="H57" s="870"/>
      <c r="I57" s="870"/>
      <c r="J57" s="927">
        <f>PREVENÇÃO!T48+PREVENÇÃO!W48</f>
        <v>0</v>
      </c>
      <c r="K57" s="928"/>
      <c r="L57" s="929"/>
      <c r="M57" s="930"/>
      <c r="N57" s="931"/>
      <c r="O57" s="932"/>
      <c r="P57" s="933" t="e">
        <f>M57/J57</f>
        <v>#DIV/0!</v>
      </c>
      <c r="Q57" s="934"/>
      <c r="R57" s="935"/>
      <c r="S57" s="149"/>
      <c r="T57" s="979"/>
      <c r="U57" s="980"/>
      <c r="V57" s="981"/>
      <c r="W57" s="973">
        <f>J57*T57</f>
        <v>0</v>
      </c>
      <c r="X57" s="974"/>
      <c r="Y57" s="974"/>
      <c r="Z57" s="975"/>
      <c r="AA57" s="148"/>
      <c r="AB57" s="148"/>
      <c r="AC57" s="148"/>
      <c r="AD57" s="148"/>
      <c r="AE57" s="181"/>
      <c r="AF57" s="181"/>
    </row>
    <row r="58" spans="1:32" s="151" customFormat="1" ht="50.25" customHeight="1" x14ac:dyDescent="0.2">
      <c r="A58" s="180"/>
      <c r="B58" s="180"/>
      <c r="C58" s="180"/>
      <c r="D58" s="180"/>
      <c r="F58" s="870" t="s">
        <v>983</v>
      </c>
      <c r="G58" s="870"/>
      <c r="H58" s="870"/>
      <c r="I58" s="870"/>
      <c r="J58" s="927">
        <f>PREVENÇÃO!Z48</f>
        <v>0</v>
      </c>
      <c r="K58" s="928"/>
      <c r="L58" s="929"/>
      <c r="M58" s="930"/>
      <c r="N58" s="931"/>
      <c r="O58" s="932"/>
      <c r="P58" s="933" t="e">
        <f>M58/J58</f>
        <v>#DIV/0!</v>
      </c>
      <c r="Q58" s="934"/>
      <c r="R58" s="935"/>
      <c r="S58" s="149"/>
      <c r="T58" s="979"/>
      <c r="U58" s="980"/>
      <c r="V58" s="981"/>
      <c r="W58" s="976">
        <f>J58*T58</f>
        <v>0</v>
      </c>
      <c r="X58" s="977"/>
      <c r="Y58" s="977"/>
      <c r="Z58" s="978"/>
      <c r="AA58" s="181"/>
      <c r="AB58" s="181"/>
      <c r="AC58" s="181"/>
      <c r="AD58" s="181"/>
      <c r="AE58" s="181"/>
      <c r="AF58" s="181"/>
    </row>
    <row r="59" spans="1:32" s="151" customFormat="1" ht="32.25" customHeight="1" x14ac:dyDescent="0.2">
      <c r="A59" s="180"/>
      <c r="B59" s="180"/>
      <c r="C59" s="180"/>
      <c r="D59" s="180"/>
      <c r="F59" s="870" t="s">
        <v>702</v>
      </c>
      <c r="G59" s="870"/>
      <c r="H59" s="870"/>
      <c r="I59" s="870"/>
      <c r="J59" s="927">
        <f>PREVENÇÃO!K50</f>
        <v>0</v>
      </c>
      <c r="K59" s="928"/>
      <c r="L59" s="929"/>
      <c r="M59" s="930"/>
      <c r="N59" s="931"/>
      <c r="O59" s="932"/>
      <c r="P59" s="933" t="e">
        <f>M59/J59</f>
        <v>#DIV/0!</v>
      </c>
      <c r="Q59" s="934"/>
      <c r="R59" s="935"/>
      <c r="S59" s="149"/>
      <c r="T59" s="979"/>
      <c r="U59" s="980"/>
      <c r="V59" s="981"/>
      <c r="W59" s="976">
        <f>J59*T59</f>
        <v>0</v>
      </c>
      <c r="X59" s="977"/>
      <c r="Y59" s="977"/>
      <c r="Z59" s="978"/>
      <c r="AA59" s="181"/>
      <c r="AB59" s="181"/>
      <c r="AC59" s="181"/>
      <c r="AD59" s="181"/>
      <c r="AE59" s="181"/>
      <c r="AF59" s="181"/>
    </row>
    <row r="60" spans="1:32" s="151" customFormat="1" ht="15.75" customHeight="1" x14ac:dyDescent="0.2">
      <c r="D60" s="170"/>
      <c r="E60" s="170"/>
      <c r="F60" s="155"/>
      <c r="G60" s="155"/>
      <c r="H60" s="155"/>
      <c r="I60" s="155"/>
      <c r="J60" s="197"/>
      <c r="K60" s="155"/>
      <c r="L60" s="155"/>
      <c r="M60" s="155"/>
      <c r="N60" s="155"/>
      <c r="O60" s="155"/>
      <c r="P60" s="155"/>
      <c r="Q60" s="155"/>
      <c r="R60" s="155"/>
      <c r="S60" s="155"/>
      <c r="T60" s="155"/>
      <c r="U60" s="155"/>
      <c r="V60" s="155"/>
      <c r="W60" s="155"/>
      <c r="X60" s="201"/>
      <c r="Y60" s="201"/>
      <c r="Z60" s="201"/>
      <c r="AA60" s="201"/>
      <c r="AB60" s="201"/>
      <c r="AC60" s="201"/>
      <c r="AD60" s="201"/>
    </row>
    <row r="61" spans="1:32" ht="15" customHeight="1" x14ac:dyDescent="0.25">
      <c r="B61" s="402" t="s">
        <v>1195</v>
      </c>
    </row>
    <row r="63" spans="1:32" s="151" customFormat="1" ht="15.75" customHeight="1" x14ac:dyDescent="0.2">
      <c r="A63" s="176"/>
      <c r="B63" s="176"/>
      <c r="C63" s="176"/>
      <c r="D63" s="161"/>
      <c r="E63" s="161"/>
      <c r="F63" s="967" t="s">
        <v>587</v>
      </c>
      <c r="G63" s="967"/>
      <c r="H63" s="967"/>
      <c r="I63" s="967"/>
      <c r="J63" s="967"/>
      <c r="K63" s="967"/>
      <c r="L63" s="967"/>
      <c r="M63" s="967"/>
      <c r="N63" s="967"/>
      <c r="O63" s="967"/>
      <c r="P63" s="967"/>
      <c r="Q63" s="967"/>
      <c r="R63" s="967"/>
      <c r="S63" s="967"/>
      <c r="T63" s="967"/>
      <c r="U63" s="967"/>
      <c r="V63" s="967"/>
      <c r="W63" s="967"/>
      <c r="X63" s="220"/>
      <c r="Y63" s="220"/>
      <c r="Z63" s="220"/>
      <c r="AA63" s="220"/>
      <c r="AB63" s="220"/>
      <c r="AC63" s="220"/>
      <c r="AD63" s="220"/>
    </row>
    <row r="64" spans="1:32" s="151" customFormat="1" ht="5.0999999999999996" customHeight="1" x14ac:dyDescent="0.2">
      <c r="A64" s="176"/>
      <c r="B64" s="176"/>
      <c r="C64" s="213"/>
    </row>
    <row r="65" spans="4:30" s="151" customFormat="1" ht="30" customHeight="1" x14ac:dyDescent="0.2">
      <c r="D65" s="161"/>
      <c r="E65" s="161"/>
      <c r="F65" s="930"/>
      <c r="G65" s="931"/>
      <c r="H65" s="932"/>
      <c r="I65" s="968" t="s">
        <v>1377</v>
      </c>
      <c r="J65" s="968"/>
      <c r="K65" s="968"/>
      <c r="L65" s="968"/>
      <c r="M65" s="968"/>
      <c r="N65" s="968"/>
      <c r="O65" s="968"/>
      <c r="P65" s="968"/>
      <c r="Q65" s="968"/>
      <c r="R65" s="968"/>
      <c r="S65" s="968"/>
      <c r="T65" s="968"/>
      <c r="U65" s="968"/>
      <c r="V65" s="968"/>
      <c r="W65" s="969"/>
      <c r="X65" s="988"/>
      <c r="Y65" s="988"/>
      <c r="Z65" s="988"/>
      <c r="AA65" s="988"/>
      <c r="AB65" s="988"/>
      <c r="AC65" s="988"/>
      <c r="AD65" s="988"/>
    </row>
    <row r="66" spans="4:30" s="151" customFormat="1" ht="30" customHeight="1" x14ac:dyDescent="0.2">
      <c r="D66" s="161"/>
      <c r="E66" s="161"/>
      <c r="F66" s="930"/>
      <c r="G66" s="931"/>
      <c r="H66" s="932"/>
      <c r="I66" s="968" t="s">
        <v>1378</v>
      </c>
      <c r="J66" s="968"/>
      <c r="K66" s="968"/>
      <c r="L66" s="968"/>
      <c r="M66" s="968"/>
      <c r="N66" s="968"/>
      <c r="O66" s="968"/>
      <c r="P66" s="968"/>
      <c r="Q66" s="968"/>
      <c r="R66" s="968"/>
      <c r="S66" s="968"/>
      <c r="T66" s="968"/>
      <c r="U66" s="968"/>
      <c r="V66" s="968"/>
      <c r="W66" s="969"/>
      <c r="X66" s="988"/>
      <c r="Y66" s="988"/>
      <c r="Z66" s="988"/>
      <c r="AA66" s="988"/>
      <c r="AB66" s="988"/>
      <c r="AC66" s="988"/>
      <c r="AD66" s="988"/>
    </row>
    <row r="67" spans="4:30" s="151" customFormat="1" ht="30" customHeight="1" x14ac:dyDescent="0.2">
      <c r="D67" s="161"/>
      <c r="E67" s="161"/>
      <c r="F67" s="930"/>
      <c r="G67" s="931"/>
      <c r="H67" s="932"/>
      <c r="I67" s="968" t="s">
        <v>1379</v>
      </c>
      <c r="J67" s="968"/>
      <c r="K67" s="968"/>
      <c r="L67" s="968"/>
      <c r="M67" s="968"/>
      <c r="N67" s="968"/>
      <c r="O67" s="968"/>
      <c r="P67" s="968"/>
      <c r="Q67" s="968"/>
      <c r="R67" s="968"/>
      <c r="S67" s="968"/>
      <c r="T67" s="968"/>
      <c r="U67" s="968"/>
      <c r="V67" s="968"/>
      <c r="W67" s="969"/>
      <c r="X67" s="988"/>
      <c r="Y67" s="988"/>
      <c r="Z67" s="988"/>
      <c r="AA67" s="988"/>
      <c r="AB67" s="988"/>
      <c r="AC67" s="988"/>
      <c r="AD67" s="988"/>
    </row>
    <row r="68" spans="4:30" s="151" customFormat="1" ht="30" customHeight="1" x14ac:dyDescent="0.2">
      <c r="D68" s="161"/>
      <c r="E68" s="161"/>
      <c r="F68" s="989"/>
      <c r="G68" s="989"/>
      <c r="H68" s="989"/>
      <c r="I68" s="968" t="s">
        <v>1381</v>
      </c>
      <c r="J68" s="968"/>
      <c r="K68" s="968"/>
      <c r="L68" s="968"/>
      <c r="M68" s="968"/>
      <c r="N68" s="968"/>
      <c r="O68" s="968"/>
      <c r="P68" s="968"/>
      <c r="Q68" s="968"/>
      <c r="R68" s="968"/>
      <c r="S68" s="968"/>
      <c r="T68" s="968"/>
      <c r="U68" s="968"/>
      <c r="V68" s="968"/>
      <c r="W68" s="969"/>
      <c r="X68" s="988"/>
      <c r="Y68" s="988"/>
      <c r="Z68" s="988"/>
      <c r="AA68" s="988"/>
      <c r="AB68" s="988"/>
      <c r="AC68" s="988"/>
      <c r="AD68" s="988"/>
    </row>
    <row r="69" spans="4:30" s="151" customFormat="1" ht="30" customHeight="1" x14ac:dyDescent="0.2">
      <c r="D69" s="170"/>
      <c r="E69" s="170"/>
      <c r="F69" s="930"/>
      <c r="G69" s="931"/>
      <c r="H69" s="932"/>
      <c r="I69" s="968" t="s">
        <v>1380</v>
      </c>
      <c r="J69" s="968"/>
      <c r="K69" s="968"/>
      <c r="L69" s="968"/>
      <c r="M69" s="968"/>
      <c r="N69" s="968"/>
      <c r="O69" s="968"/>
      <c r="P69" s="968"/>
      <c r="Q69" s="968"/>
      <c r="R69" s="968"/>
      <c r="S69" s="968"/>
      <c r="T69" s="968"/>
      <c r="U69" s="968"/>
      <c r="V69" s="968"/>
      <c r="W69" s="969"/>
      <c r="X69" s="212"/>
      <c r="Y69" s="212"/>
      <c r="Z69" s="212"/>
      <c r="AA69" s="212"/>
      <c r="AB69" s="212"/>
      <c r="AC69" s="212"/>
      <c r="AD69" s="212"/>
    </row>
  </sheetData>
  <mergeCells count="245">
    <mergeCell ref="I69:W69"/>
    <mergeCell ref="X67:AD67"/>
    <mergeCell ref="C2:H2"/>
    <mergeCell ref="J2:O2"/>
    <mergeCell ref="Q2:V2"/>
    <mergeCell ref="X2:AC2"/>
    <mergeCell ref="F66:H66"/>
    <mergeCell ref="F67:H67"/>
    <mergeCell ref="I68:W68"/>
    <mergeCell ref="F68:H68"/>
    <mergeCell ref="X65:AD65"/>
    <mergeCell ref="X66:AD66"/>
    <mergeCell ref="F65:H65"/>
    <mergeCell ref="W53:Z54"/>
    <mergeCell ref="W55:Z55"/>
    <mergeCell ref="W56:Z56"/>
    <mergeCell ref="I65:W65"/>
    <mergeCell ref="F53:R53"/>
    <mergeCell ref="F58:I58"/>
    <mergeCell ref="J58:L58"/>
    <mergeCell ref="I67:W67"/>
    <mergeCell ref="X68:AD68"/>
    <mergeCell ref="F59:I59"/>
    <mergeCell ref="J59:L59"/>
    <mergeCell ref="W57:Z57"/>
    <mergeCell ref="W58:Z58"/>
    <mergeCell ref="W59:Z59"/>
    <mergeCell ref="T58:V58"/>
    <mergeCell ref="T59:V59"/>
    <mergeCell ref="T57:V57"/>
    <mergeCell ref="M58:O58"/>
    <mergeCell ref="P58:R58"/>
    <mergeCell ref="A54:D54"/>
    <mergeCell ref="F54:L54"/>
    <mergeCell ref="M54:O54"/>
    <mergeCell ref="P54:R54"/>
    <mergeCell ref="A56:D56"/>
    <mergeCell ref="A55:D55"/>
    <mergeCell ref="F55:I55"/>
    <mergeCell ref="T56:V56"/>
    <mergeCell ref="F57:I57"/>
    <mergeCell ref="J57:L57"/>
    <mergeCell ref="M57:O57"/>
    <mergeCell ref="P57:R57"/>
    <mergeCell ref="T53:V54"/>
    <mergeCell ref="M55:O55"/>
    <mergeCell ref="P55:R55"/>
    <mergeCell ref="T55:V55"/>
    <mergeCell ref="J55:L55"/>
    <mergeCell ref="K39:AB39"/>
    <mergeCell ref="M59:O59"/>
    <mergeCell ref="P59:R59"/>
    <mergeCell ref="F63:W63"/>
    <mergeCell ref="F69:H69"/>
    <mergeCell ref="I66:W66"/>
    <mergeCell ref="F56:I56"/>
    <mergeCell ref="J56:L56"/>
    <mergeCell ref="M56:O56"/>
    <mergeCell ref="P56:R56"/>
    <mergeCell ref="F50:I50"/>
    <mergeCell ref="K50:M50"/>
    <mergeCell ref="F48:I48"/>
    <mergeCell ref="W48:Y48"/>
    <mergeCell ref="Z48:AB48"/>
    <mergeCell ref="Q48:S48"/>
    <mergeCell ref="T48:V48"/>
    <mergeCell ref="K48:M48"/>
    <mergeCell ref="N48:P48"/>
    <mergeCell ref="T41:V41"/>
    <mergeCell ref="W41:Y41"/>
    <mergeCell ref="Z44:AB44"/>
    <mergeCell ref="F43:I43"/>
    <mergeCell ref="N33:P33"/>
    <mergeCell ref="F10:AB10"/>
    <mergeCell ref="K12:AB12"/>
    <mergeCell ref="F15:I15"/>
    <mergeCell ref="K15:M15"/>
    <mergeCell ref="N15:P15"/>
    <mergeCell ref="Q15:S15"/>
    <mergeCell ref="T15:V15"/>
    <mergeCell ref="W15:Y15"/>
    <mergeCell ref="F16:I16"/>
    <mergeCell ref="K16:M16"/>
    <mergeCell ref="N16:P16"/>
    <mergeCell ref="Q16:S16"/>
    <mergeCell ref="T16:V16"/>
    <mergeCell ref="W16:Y16"/>
    <mergeCell ref="F17:I17"/>
    <mergeCell ref="K17:M17"/>
    <mergeCell ref="N17:P17"/>
    <mergeCell ref="Q17:S17"/>
    <mergeCell ref="T17:V17"/>
    <mergeCell ref="K19:M19"/>
    <mergeCell ref="N19:P19"/>
    <mergeCell ref="Q19:S19"/>
    <mergeCell ref="T19:V19"/>
    <mergeCell ref="W19:Y19"/>
    <mergeCell ref="K13:M13"/>
    <mergeCell ref="N13:P13"/>
    <mergeCell ref="Q14:S14"/>
    <mergeCell ref="T14:V14"/>
    <mergeCell ref="Z14:AB14"/>
    <mergeCell ref="Q13:S13"/>
    <mergeCell ref="T13:V13"/>
    <mergeCell ref="W13:Y13"/>
    <mergeCell ref="F12:I13"/>
    <mergeCell ref="F14:I14"/>
    <mergeCell ref="K14:M14"/>
    <mergeCell ref="N14:P14"/>
    <mergeCell ref="W14:Y14"/>
    <mergeCell ref="Z13:AB13"/>
    <mergeCell ref="Z15:AB15"/>
    <mergeCell ref="Z16:AB16"/>
    <mergeCell ref="Z17:AB17"/>
    <mergeCell ref="Z18:AB18"/>
    <mergeCell ref="Z19:AB19"/>
    <mergeCell ref="Z20:AB20"/>
    <mergeCell ref="K22:AB22"/>
    <mergeCell ref="F25:AB25"/>
    <mergeCell ref="K27:AB27"/>
    <mergeCell ref="F23:J23"/>
    <mergeCell ref="F20:I20"/>
    <mergeCell ref="K20:M20"/>
    <mergeCell ref="N20:P20"/>
    <mergeCell ref="Q20:S20"/>
    <mergeCell ref="T20:V20"/>
    <mergeCell ref="W20:Y20"/>
    <mergeCell ref="W17:Y17"/>
    <mergeCell ref="F18:I18"/>
    <mergeCell ref="K18:M18"/>
    <mergeCell ref="N18:P18"/>
    <mergeCell ref="Q18:S18"/>
    <mergeCell ref="T18:V18"/>
    <mergeCell ref="W18:Y18"/>
    <mergeCell ref="F19:I19"/>
    <mergeCell ref="K28:M28"/>
    <mergeCell ref="N28:P28"/>
    <mergeCell ref="Q28:S28"/>
    <mergeCell ref="T28:V28"/>
    <mergeCell ref="W28:Y28"/>
    <mergeCell ref="N29:P29"/>
    <mergeCell ref="Q29:S29"/>
    <mergeCell ref="T29:V29"/>
    <mergeCell ref="Z28:AB28"/>
    <mergeCell ref="Z29:AB29"/>
    <mergeCell ref="F30:I30"/>
    <mergeCell ref="K30:M30"/>
    <mergeCell ref="N30:P30"/>
    <mergeCell ref="Q30:S30"/>
    <mergeCell ref="T30:V30"/>
    <mergeCell ref="W30:Y30"/>
    <mergeCell ref="Z30:AB30"/>
    <mergeCell ref="F29:I29"/>
    <mergeCell ref="K29:M29"/>
    <mergeCell ref="W29:Y29"/>
    <mergeCell ref="F32:I32"/>
    <mergeCell ref="K32:M32"/>
    <mergeCell ref="N32:P32"/>
    <mergeCell ref="Z32:AB32"/>
    <mergeCell ref="F31:I31"/>
    <mergeCell ref="K31:M31"/>
    <mergeCell ref="N31:P31"/>
    <mergeCell ref="Q31:S31"/>
    <mergeCell ref="T31:V31"/>
    <mergeCell ref="W31:Y31"/>
    <mergeCell ref="T34:V34"/>
    <mergeCell ref="W34:Y34"/>
    <mergeCell ref="Q33:S33"/>
    <mergeCell ref="T33:V33"/>
    <mergeCell ref="W33:Y33"/>
    <mergeCell ref="Z31:AB31"/>
    <mergeCell ref="Q32:S32"/>
    <mergeCell ref="T32:V32"/>
    <mergeCell ref="Z33:AB33"/>
    <mergeCell ref="W32:Y32"/>
    <mergeCell ref="Z34:AB34"/>
    <mergeCell ref="F35:I35"/>
    <mergeCell ref="K35:M35"/>
    <mergeCell ref="N35:P35"/>
    <mergeCell ref="Q35:S35"/>
    <mergeCell ref="F34:I34"/>
    <mergeCell ref="K34:M34"/>
    <mergeCell ref="N34:P34"/>
    <mergeCell ref="Q34:S34"/>
    <mergeCell ref="N41:P41"/>
    <mergeCell ref="Q41:S41"/>
    <mergeCell ref="Z40:AB40"/>
    <mergeCell ref="Z41:AB41"/>
    <mergeCell ref="Z42:AB42"/>
    <mergeCell ref="F42:I42"/>
    <mergeCell ref="K42:M42"/>
    <mergeCell ref="N42:P42"/>
    <mergeCell ref="Q42:S42"/>
    <mergeCell ref="T42:V42"/>
    <mergeCell ref="W42:Y42"/>
    <mergeCell ref="F41:I41"/>
    <mergeCell ref="K41:M41"/>
    <mergeCell ref="Z47:AB47"/>
    <mergeCell ref="F47:I47"/>
    <mergeCell ref="K47:M47"/>
    <mergeCell ref="N47:P47"/>
    <mergeCell ref="Q47:S47"/>
    <mergeCell ref="T47:V47"/>
    <mergeCell ref="W47:Y47"/>
    <mergeCell ref="K45:M45"/>
    <mergeCell ref="F37:AB37"/>
    <mergeCell ref="K43:M43"/>
    <mergeCell ref="N43:P43"/>
    <mergeCell ref="Q43:S43"/>
    <mergeCell ref="T43:V43"/>
    <mergeCell ref="W43:Y43"/>
    <mergeCell ref="Z46:AB46"/>
    <mergeCell ref="F45:I45"/>
    <mergeCell ref="W45:Y45"/>
    <mergeCell ref="Z43:AB43"/>
    <mergeCell ref="F44:I44"/>
    <mergeCell ref="K44:M44"/>
    <mergeCell ref="N44:P44"/>
    <mergeCell ref="Q44:S44"/>
    <mergeCell ref="T44:V44"/>
    <mergeCell ref="W44:Y44"/>
    <mergeCell ref="D8:E8"/>
    <mergeCell ref="F22:I22"/>
    <mergeCell ref="Z35:AB35"/>
    <mergeCell ref="K40:M40"/>
    <mergeCell ref="N40:P40"/>
    <mergeCell ref="Q40:S40"/>
    <mergeCell ref="F27:I28"/>
    <mergeCell ref="T35:V35"/>
    <mergeCell ref="W46:Y46"/>
    <mergeCell ref="W35:Y35"/>
    <mergeCell ref="F39:I40"/>
    <mergeCell ref="N45:P45"/>
    <mergeCell ref="Q45:S45"/>
    <mergeCell ref="T45:V45"/>
    <mergeCell ref="Z45:AB45"/>
    <mergeCell ref="F46:I46"/>
    <mergeCell ref="K46:M46"/>
    <mergeCell ref="N46:P46"/>
    <mergeCell ref="Q46:S46"/>
    <mergeCell ref="T46:V46"/>
    <mergeCell ref="F33:I33"/>
    <mergeCell ref="K33:M33"/>
    <mergeCell ref="T40:V40"/>
    <mergeCell ref="W40:Y40"/>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GI119"/>
  <sheetViews>
    <sheetView zoomScaleNormal="100" workbookViewId="0">
      <pane ySplit="9" topLeftCell="A10" activePane="bottomLeft" state="frozen"/>
      <selection pane="bottomLeft" activeCell="A10" sqref="A10"/>
    </sheetView>
  </sheetViews>
  <sheetFormatPr defaultColWidth="11" defaultRowHeight="20.100000000000001" customHeight="1" x14ac:dyDescent="0.25"/>
  <cols>
    <col min="1" max="1" width="2.625" style="242" customWidth="1"/>
    <col min="2" max="90" width="1.625" style="242" customWidth="1"/>
    <col min="91" max="100" width="1.625" style="243" customWidth="1"/>
    <col min="101" max="136" width="1.625" style="242" customWidth="1"/>
    <col min="137" max="137" width="12.625" style="242" customWidth="1"/>
    <col min="138" max="139" width="10.625" style="242" customWidth="1"/>
    <col min="140" max="140" width="12.875" style="242" customWidth="1"/>
    <col min="141" max="141" width="10.375" style="242" bestFit="1" customWidth="1"/>
    <col min="142" max="16384" width="11" style="242"/>
  </cols>
  <sheetData>
    <row r="2" spans="2:191" s="151" customFormat="1" ht="63.75" customHeight="1" x14ac:dyDescent="0.2">
      <c r="G2" s="233"/>
      <c r="H2" s="233"/>
      <c r="I2" s="233"/>
      <c r="J2" s="233"/>
      <c r="K2" s="233"/>
      <c r="L2" s="233"/>
      <c r="M2" s="233"/>
      <c r="N2" s="233"/>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79"/>
    </row>
    <row r="3" spans="2:191" ht="7.5" customHeight="1" x14ac:dyDescent="0.25"/>
    <row r="4" spans="2:191" ht="20.100000000000001" customHeight="1" x14ac:dyDescent="0.25">
      <c r="B4" s="1120" t="s">
        <v>1113</v>
      </c>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245"/>
      <c r="CN4" s="242"/>
      <c r="CO4" s="242"/>
      <c r="CP4" s="242"/>
      <c r="CQ4" s="242"/>
      <c r="CR4" s="242"/>
      <c r="CS4" s="242"/>
      <c r="CT4" s="242"/>
      <c r="CU4" s="242"/>
      <c r="CV4" s="242"/>
      <c r="DU4" s="246"/>
      <c r="DV4" s="246"/>
      <c r="DW4" s="246"/>
      <c r="DX4" s="246"/>
      <c r="DY4" s="246"/>
      <c r="DZ4" s="246"/>
    </row>
    <row r="5" spans="2:191" ht="7.35" customHeight="1" x14ac:dyDescent="0.2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c r="AX5" s="247"/>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5"/>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H5" s="246"/>
      <c r="EI5" s="246"/>
      <c r="EJ5" s="246"/>
      <c r="EK5" s="246"/>
      <c r="EL5" s="246"/>
      <c r="EM5" s="246"/>
    </row>
    <row r="6" spans="2:191" ht="15.75" x14ac:dyDescent="0.25">
      <c r="B6" s="1121" t="s">
        <v>10</v>
      </c>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3"/>
      <c r="CM6" s="248"/>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row>
    <row r="7" spans="2:191" ht="7.5" customHeight="1" x14ac:dyDescent="0.25">
      <c r="B7" s="244"/>
      <c r="C7" s="244"/>
      <c r="D7" s="244"/>
      <c r="E7" s="244"/>
      <c r="F7" s="244"/>
      <c r="G7" s="244"/>
      <c r="H7" s="244"/>
      <c r="I7" s="244"/>
      <c r="J7" s="244"/>
      <c r="K7" s="244"/>
      <c r="L7" s="244"/>
      <c r="M7" s="244"/>
      <c r="N7" s="244"/>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44"/>
      <c r="BX7" s="244"/>
      <c r="BY7" s="244"/>
      <c r="BZ7" s="244"/>
      <c r="CA7" s="251"/>
      <c r="CB7" s="244"/>
      <c r="CC7" s="244"/>
      <c r="CD7" s="244"/>
      <c r="CE7" s="244"/>
      <c r="CF7" s="244"/>
      <c r="CG7" s="244"/>
      <c r="CH7" s="244"/>
      <c r="CI7" s="244"/>
      <c r="CJ7" s="244"/>
      <c r="CK7" s="244"/>
      <c r="CL7" s="244"/>
      <c r="CM7" s="248"/>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7"/>
      <c r="DZ7" s="249"/>
      <c r="EA7" s="249"/>
      <c r="EB7" s="249"/>
    </row>
    <row r="8" spans="2:191" s="249" customFormat="1" ht="19.5" customHeight="1" x14ac:dyDescent="0.2">
      <c r="O8" s="1006" t="s">
        <v>15</v>
      </c>
      <c r="P8" s="1006"/>
      <c r="Q8" s="1006"/>
      <c r="R8" s="1006"/>
      <c r="S8" s="1006"/>
      <c r="T8" s="1006"/>
      <c r="U8" s="1006"/>
      <c r="V8" s="1006"/>
      <c r="W8" s="1006"/>
      <c r="X8" s="1006"/>
      <c r="Y8" s="1006"/>
      <c r="Z8" s="1006"/>
      <c r="AA8" s="1006"/>
      <c r="AB8" s="1006"/>
      <c r="AC8" s="1006"/>
      <c r="AD8" s="1006"/>
      <c r="AE8" s="1006"/>
      <c r="AF8" s="1006"/>
      <c r="AG8" s="251"/>
      <c r="AH8" s="1006" t="s">
        <v>16</v>
      </c>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252"/>
      <c r="BJ8" s="1005" t="s">
        <v>1011</v>
      </c>
      <c r="BK8" s="1005"/>
      <c r="BL8" s="1005"/>
      <c r="BM8" s="1005"/>
      <c r="BN8" s="1005"/>
      <c r="BO8" s="1005"/>
      <c r="BP8" s="1005"/>
      <c r="BQ8" s="1005"/>
      <c r="BR8" s="1005"/>
      <c r="BS8" s="1005" t="s">
        <v>1012</v>
      </c>
      <c r="BT8" s="1005"/>
      <c r="BU8" s="1005"/>
      <c r="BV8" s="1005"/>
      <c r="BW8" s="1005"/>
      <c r="BX8" s="1005"/>
      <c r="BY8" s="1005"/>
      <c r="BZ8" s="1005"/>
      <c r="CA8" s="1005"/>
      <c r="CB8" s="251"/>
      <c r="CC8" s="1005" t="s">
        <v>1013</v>
      </c>
      <c r="CD8" s="1005"/>
      <c r="CE8" s="1005"/>
      <c r="CF8" s="1005"/>
      <c r="CG8" s="1005"/>
      <c r="CH8" s="1005"/>
      <c r="CI8" s="1005"/>
      <c r="CJ8" s="1005"/>
      <c r="CK8" s="1005"/>
      <c r="CL8" s="148"/>
      <c r="CM8" s="253"/>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W8" s="254"/>
      <c r="EX8" s="254"/>
      <c r="EY8" s="254"/>
      <c r="EZ8" s="254"/>
      <c r="FA8" s="254"/>
      <c r="FB8" s="254"/>
      <c r="FC8" s="254"/>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47"/>
    </row>
    <row r="9" spans="2:191" s="249" customFormat="1" ht="24" customHeight="1" x14ac:dyDescent="0.2">
      <c r="O9" s="1005" t="s">
        <v>1008</v>
      </c>
      <c r="P9" s="1005"/>
      <c r="Q9" s="1005"/>
      <c r="R9" s="1005"/>
      <c r="S9" s="1005"/>
      <c r="T9" s="1005"/>
      <c r="U9" s="1005"/>
      <c r="V9" s="1005"/>
      <c r="W9" s="1005"/>
      <c r="X9" s="1005" t="s">
        <v>1009</v>
      </c>
      <c r="Y9" s="1005"/>
      <c r="Z9" s="1005"/>
      <c r="AA9" s="1005"/>
      <c r="AB9" s="1005"/>
      <c r="AC9" s="1005"/>
      <c r="AD9" s="1005"/>
      <c r="AE9" s="1005"/>
      <c r="AF9" s="1005"/>
      <c r="AG9" s="251"/>
      <c r="AH9" s="1005" t="s">
        <v>1008</v>
      </c>
      <c r="AI9" s="1005"/>
      <c r="AJ9" s="1005"/>
      <c r="AK9" s="1005"/>
      <c r="AL9" s="1005"/>
      <c r="AM9" s="1005"/>
      <c r="AN9" s="1005"/>
      <c r="AO9" s="1005"/>
      <c r="AP9" s="1005"/>
      <c r="AQ9" s="1005" t="s">
        <v>1009</v>
      </c>
      <c r="AR9" s="1005"/>
      <c r="AS9" s="1005"/>
      <c r="AT9" s="1005"/>
      <c r="AU9" s="1005"/>
      <c r="AV9" s="1005"/>
      <c r="AW9" s="1005"/>
      <c r="AX9" s="1005"/>
      <c r="AY9" s="1005"/>
      <c r="AZ9" s="1005" t="s">
        <v>1010</v>
      </c>
      <c r="BA9" s="1005"/>
      <c r="BB9" s="1005"/>
      <c r="BC9" s="1005"/>
      <c r="BD9" s="1005"/>
      <c r="BE9" s="1005"/>
      <c r="BF9" s="1005"/>
      <c r="BG9" s="1005"/>
      <c r="BH9" s="1005"/>
      <c r="BI9" s="255"/>
      <c r="BJ9" s="1005"/>
      <c r="BK9" s="1005"/>
      <c r="BL9" s="1005"/>
      <c r="BM9" s="1005"/>
      <c r="BN9" s="1005"/>
      <c r="BO9" s="1005"/>
      <c r="BP9" s="1005"/>
      <c r="BQ9" s="1005"/>
      <c r="BR9" s="1005"/>
      <c r="BS9" s="1005"/>
      <c r="BT9" s="1005"/>
      <c r="BU9" s="1005"/>
      <c r="BV9" s="1005"/>
      <c r="BW9" s="1005"/>
      <c r="BX9" s="1005"/>
      <c r="BY9" s="1005"/>
      <c r="BZ9" s="1005"/>
      <c r="CA9" s="1005"/>
      <c r="CB9" s="251"/>
      <c r="CC9" s="1005"/>
      <c r="CD9" s="1005"/>
      <c r="CE9" s="1005"/>
      <c r="CF9" s="1005"/>
      <c r="CG9" s="1005"/>
      <c r="CH9" s="1005"/>
      <c r="CI9" s="1005"/>
      <c r="CJ9" s="1005"/>
      <c r="CK9" s="1005"/>
      <c r="CL9" s="148"/>
      <c r="CM9" s="253"/>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004"/>
      <c r="ES9" s="1004"/>
      <c r="ET9" s="1004"/>
      <c r="EU9" s="1004"/>
      <c r="EV9" s="1004"/>
      <c r="EW9" s="1004"/>
      <c r="EX9" s="1004"/>
      <c r="EY9" s="1004"/>
      <c r="EZ9" s="1004"/>
      <c r="FA9" s="1004"/>
      <c r="FB9" s="256"/>
      <c r="FC9" s="256"/>
      <c r="FD9" s="256"/>
      <c r="FE9" s="256"/>
      <c r="FF9" s="256"/>
      <c r="FG9" s="256"/>
      <c r="FH9" s="256"/>
      <c r="FI9" s="256"/>
      <c r="FJ9" s="256"/>
      <c r="FK9" s="256"/>
      <c r="FL9" s="1004"/>
      <c r="FM9" s="1004"/>
      <c r="FN9" s="257"/>
      <c r="FO9" s="257"/>
      <c r="FP9" s="257"/>
      <c r="FQ9" s="257"/>
      <c r="FR9" s="257"/>
      <c r="FS9" s="257"/>
      <c r="FT9" s="257"/>
      <c r="FU9" s="257"/>
      <c r="FV9" s="257"/>
      <c r="FW9" s="1004"/>
      <c r="FX9" s="1004"/>
      <c r="FY9" s="257"/>
      <c r="FZ9" s="257"/>
      <c r="GA9" s="257"/>
      <c r="GB9" s="257"/>
      <c r="GC9" s="257"/>
      <c r="GD9" s="257"/>
      <c r="GE9" s="257"/>
      <c r="GF9" s="257"/>
      <c r="GG9" s="1004"/>
      <c r="GH9" s="1004"/>
      <c r="GI9" s="247"/>
    </row>
    <row r="10" spans="2:191" s="249" customFormat="1" ht="7.5" customHeight="1" x14ac:dyDescent="0.2">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51"/>
      <c r="CC10" s="216"/>
      <c r="CD10" s="216"/>
      <c r="CE10" s="216"/>
      <c r="CF10" s="216"/>
      <c r="CG10" s="216"/>
      <c r="CH10" s="216"/>
      <c r="CI10" s="216"/>
      <c r="CJ10" s="216"/>
      <c r="CK10" s="216"/>
      <c r="CL10" s="148"/>
      <c r="CM10" s="253"/>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row>
    <row r="11" spans="2:191" s="249" customFormat="1" ht="20.100000000000001" hidden="1" customHeight="1" x14ac:dyDescent="0.2">
      <c r="B11" s="1070" t="s">
        <v>6</v>
      </c>
      <c r="C11" s="1070"/>
      <c r="D11" s="1070"/>
      <c r="E11" s="1070"/>
      <c r="F11" s="1070"/>
      <c r="G11" s="1070"/>
      <c r="H11" s="1070"/>
      <c r="I11" s="1070"/>
      <c r="J11" s="1070"/>
      <c r="K11" s="1070"/>
      <c r="L11" s="1070"/>
      <c r="M11" s="1070"/>
      <c r="N11" s="258"/>
      <c r="X11" s="250"/>
      <c r="Y11" s="250"/>
      <c r="Z11" s="250"/>
      <c r="AA11" s="250"/>
      <c r="AB11" s="250"/>
      <c r="AC11" s="250"/>
      <c r="AD11" s="250"/>
      <c r="AE11" s="250"/>
      <c r="AF11" s="250"/>
      <c r="AG11" s="251"/>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CB11" s="251"/>
      <c r="CL11" s="148"/>
      <c r="CM11" s="253"/>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009"/>
      <c r="ES11" s="1009"/>
      <c r="ET11" s="1009"/>
      <c r="EU11" s="1009"/>
      <c r="EV11" s="1009"/>
      <c r="EW11" s="1009"/>
      <c r="EX11" s="1009"/>
      <c r="EY11" s="1009"/>
      <c r="EZ11" s="1009"/>
      <c r="FA11" s="1009"/>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row>
    <row r="12" spans="2:191" s="249" customFormat="1" ht="20.100000000000001" hidden="1" customHeight="1" x14ac:dyDescent="0.2">
      <c r="B12" s="1071" t="s">
        <v>13</v>
      </c>
      <c r="C12" s="1071"/>
      <c r="D12" s="1071"/>
      <c r="E12" s="1071"/>
      <c r="F12" s="1071"/>
      <c r="G12" s="1071"/>
      <c r="H12" s="1071"/>
      <c r="I12" s="1071"/>
      <c r="J12" s="1071"/>
      <c r="K12" s="1071"/>
      <c r="L12" s="1071"/>
      <c r="M12" s="1072"/>
      <c r="N12" s="259"/>
      <c r="O12" s="1012">
        <f>GESTANTE!V27*GESTANTE!K17</f>
        <v>0</v>
      </c>
      <c r="P12" s="1013"/>
      <c r="Q12" s="1013"/>
      <c r="R12" s="1013"/>
      <c r="S12" s="1013"/>
      <c r="T12" s="1013"/>
      <c r="U12" s="1013"/>
      <c r="V12" s="1013"/>
      <c r="W12" s="1013"/>
      <c r="X12" s="1013"/>
      <c r="Y12" s="1013"/>
      <c r="Z12" s="1013"/>
      <c r="AA12" s="1013"/>
      <c r="AB12" s="1013"/>
      <c r="AC12" s="1013"/>
      <c r="AD12" s="1013"/>
      <c r="AE12" s="1013"/>
      <c r="AF12" s="1017"/>
      <c r="AG12" s="251"/>
      <c r="AH12" s="1012">
        <f>GESTANTE!V26*GESTANTE!K17</f>
        <v>0</v>
      </c>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260"/>
      <c r="BJ12" s="1013">
        <f>GESTANTE!V31*GESTANTE!K17</f>
        <v>0</v>
      </c>
      <c r="BK12" s="1013"/>
      <c r="BL12" s="1013"/>
      <c r="BM12" s="1013"/>
      <c r="BN12" s="1013"/>
      <c r="BO12" s="1013"/>
      <c r="BP12" s="1013"/>
      <c r="BQ12" s="1013"/>
      <c r="BR12" s="1013"/>
      <c r="BS12" s="1013" t="e">
        <f>GESTANTE!V32*GESTANTE!K17/Tutorial!V562</f>
        <v>#DIV/0!</v>
      </c>
      <c r="BT12" s="1013"/>
      <c r="BU12" s="1013"/>
      <c r="BV12" s="1013"/>
      <c r="BW12" s="1013"/>
      <c r="BX12" s="1013"/>
      <c r="BY12" s="1013"/>
      <c r="BZ12" s="1013"/>
      <c r="CA12" s="1017"/>
      <c r="CB12" s="251"/>
      <c r="CC12" s="1012">
        <f>GESTANTE!V30*GESTANTE!K17</f>
        <v>0</v>
      </c>
      <c r="CD12" s="1013"/>
      <c r="CE12" s="1013"/>
      <c r="CF12" s="1013"/>
      <c r="CG12" s="1013"/>
      <c r="CH12" s="1013"/>
      <c r="CI12" s="1013"/>
      <c r="CJ12" s="1013"/>
      <c r="CK12" s="1017"/>
      <c r="CL12" s="261"/>
      <c r="CM12" s="253"/>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251"/>
      <c r="ES12" s="251"/>
      <c r="ET12" s="251"/>
      <c r="EU12" s="251"/>
      <c r="EV12" s="251"/>
      <c r="EW12" s="251"/>
      <c r="EX12" s="251"/>
      <c r="EY12" s="251"/>
      <c r="EZ12" s="251"/>
      <c r="FA12" s="251"/>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row>
    <row r="13" spans="2:191" s="249" customFormat="1" ht="20.100000000000001" hidden="1" customHeight="1" x14ac:dyDescent="0.2">
      <c r="B13" s="1073" t="s">
        <v>363</v>
      </c>
      <c r="C13" s="1073"/>
      <c r="D13" s="1073"/>
      <c r="E13" s="1073"/>
      <c r="F13" s="1073"/>
      <c r="G13" s="1073"/>
      <c r="H13" s="1073"/>
      <c r="I13" s="1073"/>
      <c r="J13" s="1073"/>
      <c r="K13" s="1073"/>
      <c r="L13" s="1073"/>
      <c r="M13" s="1074"/>
      <c r="N13" s="262"/>
      <c r="O13" s="1007"/>
      <c r="P13" s="1008"/>
      <c r="Q13" s="1008"/>
      <c r="R13" s="1008"/>
      <c r="S13" s="1008"/>
      <c r="T13" s="1008"/>
      <c r="U13" s="1008"/>
      <c r="V13" s="1008"/>
      <c r="W13" s="1008"/>
      <c r="X13" s="1008">
        <f>GESTANTE!V29*GESTANTE!O17</f>
        <v>0</v>
      </c>
      <c r="Y13" s="1008"/>
      <c r="Z13" s="1008"/>
      <c r="AA13" s="1008"/>
      <c r="AB13" s="1008"/>
      <c r="AC13" s="1008"/>
      <c r="AD13" s="1008"/>
      <c r="AE13" s="1008"/>
      <c r="AF13" s="1018"/>
      <c r="AG13" s="251"/>
      <c r="AH13" s="1007"/>
      <c r="AI13" s="1008"/>
      <c r="AJ13" s="1008"/>
      <c r="AK13" s="1008"/>
      <c r="AL13" s="1008"/>
      <c r="AM13" s="1008"/>
      <c r="AN13" s="1008"/>
      <c r="AO13" s="1008"/>
      <c r="AP13" s="1008"/>
      <c r="AQ13" s="1008">
        <f>GESTANTE!V28*GESTANTE!O17</f>
        <v>0</v>
      </c>
      <c r="AR13" s="1008"/>
      <c r="AS13" s="1008"/>
      <c r="AT13" s="1008"/>
      <c r="AU13" s="1008"/>
      <c r="AV13" s="1008"/>
      <c r="AW13" s="1008"/>
      <c r="AX13" s="1008"/>
      <c r="AY13" s="1008"/>
      <c r="AZ13" s="1008"/>
      <c r="BA13" s="1008"/>
      <c r="BB13" s="1008"/>
      <c r="BC13" s="1008"/>
      <c r="BD13" s="1008"/>
      <c r="BE13" s="1008"/>
      <c r="BF13" s="1008"/>
      <c r="BG13" s="1008"/>
      <c r="BH13" s="1008"/>
      <c r="BI13" s="260"/>
      <c r="BJ13" s="1008"/>
      <c r="BK13" s="1008"/>
      <c r="BL13" s="1008"/>
      <c r="BM13" s="1008"/>
      <c r="BN13" s="1008"/>
      <c r="BO13" s="1008"/>
      <c r="BP13" s="1008"/>
      <c r="BQ13" s="1008"/>
      <c r="BR13" s="1008"/>
      <c r="BS13" s="1008"/>
      <c r="BT13" s="1008"/>
      <c r="BU13" s="1008"/>
      <c r="BV13" s="1008"/>
      <c r="BW13" s="1008"/>
      <c r="BX13" s="1008"/>
      <c r="BY13" s="1008"/>
      <c r="BZ13" s="1008"/>
      <c r="CA13" s="1018"/>
      <c r="CB13" s="251"/>
      <c r="CC13" s="1007"/>
      <c r="CD13" s="1008"/>
      <c r="CE13" s="1008"/>
      <c r="CF13" s="1008"/>
      <c r="CG13" s="1008"/>
      <c r="CH13" s="1008"/>
      <c r="CI13" s="1008"/>
      <c r="CJ13" s="1008"/>
      <c r="CK13" s="1018"/>
      <c r="CL13" s="263"/>
      <c r="CM13" s="253"/>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251"/>
      <c r="ES13" s="251"/>
      <c r="ET13" s="251"/>
      <c r="EU13" s="251"/>
      <c r="EV13" s="251"/>
      <c r="EW13" s="251"/>
      <c r="EX13" s="251"/>
      <c r="EY13" s="251"/>
      <c r="EZ13" s="251"/>
      <c r="FA13" s="251"/>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row>
    <row r="14" spans="2:191" s="249" customFormat="1" ht="20.100000000000001" hidden="1" customHeight="1" x14ac:dyDescent="0.2">
      <c r="B14" s="1073" t="s">
        <v>372</v>
      </c>
      <c r="C14" s="1073"/>
      <c r="D14" s="1073"/>
      <c r="E14" s="1073"/>
      <c r="F14" s="1073"/>
      <c r="G14" s="1073"/>
      <c r="H14" s="1073"/>
      <c r="I14" s="1073"/>
      <c r="J14" s="1073"/>
      <c r="K14" s="1073"/>
      <c r="L14" s="1073"/>
      <c r="M14" s="1074"/>
      <c r="N14" s="262"/>
      <c r="O14" s="1007"/>
      <c r="P14" s="1008"/>
      <c r="Q14" s="1008"/>
      <c r="R14" s="1008"/>
      <c r="S14" s="1008"/>
      <c r="T14" s="1008"/>
      <c r="U14" s="1008"/>
      <c r="V14" s="1008"/>
      <c r="W14" s="1008"/>
      <c r="X14" s="1008">
        <f>GESTANTE!V29*GESTANTE!S17</f>
        <v>0</v>
      </c>
      <c r="Y14" s="1008"/>
      <c r="Z14" s="1008"/>
      <c r="AA14" s="1008"/>
      <c r="AB14" s="1008"/>
      <c r="AC14" s="1008"/>
      <c r="AD14" s="1008"/>
      <c r="AE14" s="1008"/>
      <c r="AF14" s="1018"/>
      <c r="AG14" s="251"/>
      <c r="AH14" s="1007"/>
      <c r="AI14" s="1008"/>
      <c r="AJ14" s="1008"/>
      <c r="AK14" s="1008"/>
      <c r="AL14" s="1008"/>
      <c r="AM14" s="1008"/>
      <c r="AN14" s="1008"/>
      <c r="AO14" s="1008"/>
      <c r="AP14" s="1008"/>
      <c r="AQ14" s="1008">
        <f>GESTANTE!V28*GESTANTE!S17</f>
        <v>0</v>
      </c>
      <c r="AR14" s="1008"/>
      <c r="AS14" s="1008"/>
      <c r="AT14" s="1008"/>
      <c r="AU14" s="1008"/>
      <c r="AV14" s="1008"/>
      <c r="AW14" s="1008"/>
      <c r="AX14" s="1008"/>
      <c r="AY14" s="1008"/>
      <c r="AZ14" s="1008"/>
      <c r="BA14" s="1008"/>
      <c r="BB14" s="1008"/>
      <c r="BC14" s="1008"/>
      <c r="BD14" s="1008"/>
      <c r="BE14" s="1008"/>
      <c r="BF14" s="1008"/>
      <c r="BG14" s="1008"/>
      <c r="BH14" s="1008"/>
      <c r="BI14" s="260"/>
      <c r="BJ14" s="1008"/>
      <c r="BK14" s="1008"/>
      <c r="BL14" s="1008"/>
      <c r="BM14" s="1008"/>
      <c r="BN14" s="1008"/>
      <c r="BO14" s="1008"/>
      <c r="BP14" s="1008"/>
      <c r="BQ14" s="1008"/>
      <c r="BR14" s="1008"/>
      <c r="BS14" s="1008"/>
      <c r="BT14" s="1008"/>
      <c r="BU14" s="1008"/>
      <c r="BV14" s="1008"/>
      <c r="BW14" s="1008"/>
      <c r="BX14" s="1008"/>
      <c r="BY14" s="1008"/>
      <c r="BZ14" s="1008"/>
      <c r="CA14" s="1018"/>
      <c r="CB14" s="251"/>
      <c r="CC14" s="1007"/>
      <c r="CD14" s="1008"/>
      <c r="CE14" s="1008"/>
      <c r="CF14" s="1008"/>
      <c r="CG14" s="1008"/>
      <c r="CH14" s="1008"/>
      <c r="CI14" s="1008"/>
      <c r="CJ14" s="1008"/>
      <c r="CK14" s="1018"/>
      <c r="CL14" s="148"/>
      <c r="CM14" s="253"/>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251"/>
      <c r="ES14" s="251"/>
      <c r="ET14" s="251"/>
      <c r="EU14" s="251"/>
      <c r="EV14" s="251"/>
      <c r="EW14" s="251"/>
      <c r="EX14" s="251"/>
      <c r="EY14" s="251"/>
      <c r="EZ14" s="251"/>
      <c r="FA14" s="251"/>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row>
    <row r="15" spans="2:191" ht="20.100000000000001" hidden="1" customHeight="1" x14ac:dyDescent="0.25">
      <c r="B15" s="264"/>
      <c r="C15" s="264"/>
      <c r="D15" s="264"/>
      <c r="E15" s="264"/>
      <c r="F15" s="264"/>
      <c r="G15" s="264"/>
      <c r="H15" s="264"/>
      <c r="I15" s="264"/>
      <c r="J15" s="264"/>
      <c r="K15" s="264"/>
      <c r="L15" s="264"/>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7"/>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c r="DM15" s="266"/>
      <c r="DN15" s="266"/>
      <c r="DO15" s="266"/>
      <c r="DP15" s="266"/>
      <c r="DQ15" s="266"/>
      <c r="DR15" s="266"/>
      <c r="DS15" s="266"/>
      <c r="DT15" s="266"/>
      <c r="DU15" s="266"/>
      <c r="DV15" s="266"/>
      <c r="DW15" s="266"/>
      <c r="DX15" s="249"/>
      <c r="DY15" s="266"/>
      <c r="DZ15" s="266"/>
      <c r="EA15" s="266"/>
    </row>
    <row r="16" spans="2:191" s="249" customFormat="1" ht="20.100000000000001" customHeight="1" x14ac:dyDescent="0.2">
      <c r="B16" s="1077" t="s">
        <v>6</v>
      </c>
      <c r="C16" s="1077"/>
      <c r="D16" s="1077"/>
      <c r="E16" s="1077"/>
      <c r="F16" s="1077"/>
      <c r="G16" s="1077"/>
      <c r="H16" s="1077"/>
      <c r="I16" s="1077"/>
      <c r="J16" s="1077"/>
      <c r="K16" s="1077"/>
      <c r="L16" s="1077"/>
      <c r="M16" s="1077"/>
      <c r="N16" s="262"/>
      <c r="O16" s="998">
        <f>SUM(O12:W14)</f>
        <v>0</v>
      </c>
      <c r="P16" s="998"/>
      <c r="Q16" s="998"/>
      <c r="R16" s="998"/>
      <c r="S16" s="998"/>
      <c r="T16" s="998"/>
      <c r="U16" s="998"/>
      <c r="V16" s="998"/>
      <c r="W16" s="998"/>
      <c r="X16" s="998">
        <f>SUM(X12:AF14)</f>
        <v>0</v>
      </c>
      <c r="Y16" s="998"/>
      <c r="Z16" s="998"/>
      <c r="AA16" s="998"/>
      <c r="AB16" s="998"/>
      <c r="AC16" s="998"/>
      <c r="AD16" s="998"/>
      <c r="AE16" s="998"/>
      <c r="AF16" s="998"/>
      <c r="AG16" s="251"/>
      <c r="AH16" s="998">
        <f>SUM(AH12:AP14)</f>
        <v>0</v>
      </c>
      <c r="AI16" s="998"/>
      <c r="AJ16" s="998"/>
      <c r="AK16" s="998"/>
      <c r="AL16" s="998"/>
      <c r="AM16" s="998"/>
      <c r="AN16" s="998"/>
      <c r="AO16" s="998"/>
      <c r="AP16" s="998"/>
      <c r="AQ16" s="998">
        <f>SUM(AQ12:AY14)</f>
        <v>0</v>
      </c>
      <c r="AR16" s="998"/>
      <c r="AS16" s="998"/>
      <c r="AT16" s="998"/>
      <c r="AU16" s="998"/>
      <c r="AV16" s="998"/>
      <c r="AW16" s="998"/>
      <c r="AX16" s="998"/>
      <c r="AY16" s="998"/>
      <c r="AZ16" s="998">
        <f>SUM(AZ12:BH14)</f>
        <v>0</v>
      </c>
      <c r="BA16" s="998"/>
      <c r="BB16" s="998"/>
      <c r="BC16" s="998"/>
      <c r="BD16" s="998"/>
      <c r="BE16" s="998"/>
      <c r="BF16" s="998"/>
      <c r="BG16" s="998"/>
      <c r="BH16" s="998"/>
      <c r="BI16" s="251"/>
      <c r="BJ16" s="998">
        <f>SUM(BJ12:BR14)</f>
        <v>0</v>
      </c>
      <c r="BK16" s="998"/>
      <c r="BL16" s="998"/>
      <c r="BM16" s="998"/>
      <c r="BN16" s="998"/>
      <c r="BO16" s="998"/>
      <c r="BP16" s="998"/>
      <c r="BQ16" s="998"/>
      <c r="BR16" s="998"/>
      <c r="BS16" s="998" t="e">
        <f>SUM(BS12:CA14)</f>
        <v>#DIV/0!</v>
      </c>
      <c r="BT16" s="998"/>
      <c r="BU16" s="998"/>
      <c r="BV16" s="998"/>
      <c r="BW16" s="998"/>
      <c r="BX16" s="998"/>
      <c r="BY16" s="998"/>
      <c r="BZ16" s="998"/>
      <c r="CA16" s="998"/>
      <c r="CB16" s="251"/>
      <c r="CC16" s="998">
        <f>SUM(CC12:CK14)</f>
        <v>0</v>
      </c>
      <c r="CD16" s="998"/>
      <c r="CE16" s="998"/>
      <c r="CF16" s="998"/>
      <c r="CG16" s="998"/>
      <c r="CH16" s="998"/>
      <c r="CI16" s="998"/>
      <c r="CJ16" s="998"/>
      <c r="CK16" s="998"/>
      <c r="CL16" s="250"/>
      <c r="CM16" s="253"/>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251"/>
      <c r="ES16" s="251"/>
      <c r="ET16" s="251"/>
      <c r="EU16" s="251"/>
      <c r="EV16" s="251"/>
      <c r="EW16" s="251"/>
      <c r="EX16" s="251"/>
      <c r="EY16" s="251"/>
      <c r="EZ16" s="251"/>
      <c r="FA16" s="251"/>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row>
    <row r="17" spans="2:190" s="249" customFormat="1" ht="7.5" customHeight="1" x14ac:dyDescent="0.2">
      <c r="B17" s="268"/>
      <c r="C17" s="268"/>
      <c r="D17" s="268"/>
      <c r="E17" s="268"/>
      <c r="F17" s="268"/>
      <c r="G17" s="268"/>
      <c r="H17" s="268"/>
      <c r="I17" s="268"/>
      <c r="J17" s="268"/>
      <c r="K17" s="268"/>
      <c r="L17" s="268"/>
      <c r="M17" s="268"/>
      <c r="O17" s="216"/>
      <c r="P17" s="216"/>
      <c r="Q17" s="216"/>
      <c r="R17" s="216"/>
      <c r="S17" s="216"/>
      <c r="T17" s="216"/>
      <c r="U17" s="216"/>
      <c r="V17" s="216"/>
      <c r="W17" s="216"/>
      <c r="X17" s="216"/>
      <c r="Y17" s="216"/>
      <c r="Z17" s="216"/>
      <c r="AA17" s="216"/>
      <c r="AB17" s="216"/>
      <c r="AC17" s="216"/>
      <c r="AD17" s="216"/>
      <c r="AE17" s="216"/>
      <c r="AF17" s="216"/>
      <c r="AG17" s="251"/>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51"/>
      <c r="CC17" s="216"/>
      <c r="CD17" s="216"/>
      <c r="CE17" s="216"/>
      <c r="CF17" s="216"/>
      <c r="CG17" s="216"/>
      <c r="CH17" s="216"/>
      <c r="CI17" s="216"/>
      <c r="CJ17" s="216"/>
      <c r="CK17" s="216"/>
      <c r="CL17" s="148"/>
      <c r="CM17" s="253"/>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c r="FU17" s="216"/>
      <c r="FV17" s="216"/>
      <c r="FW17" s="216"/>
      <c r="FX17" s="216"/>
      <c r="FY17" s="216"/>
      <c r="FZ17" s="216"/>
      <c r="GA17" s="216"/>
      <c r="GB17" s="216"/>
      <c r="GC17" s="216"/>
      <c r="GD17" s="216"/>
      <c r="GE17" s="216"/>
      <c r="GF17" s="216"/>
      <c r="GG17" s="216"/>
      <c r="GH17" s="216"/>
    </row>
    <row r="18" spans="2:190" s="249" customFormat="1" ht="20.100000000000001" hidden="1" customHeight="1" x14ac:dyDescent="0.2">
      <c r="B18" s="1070" t="s">
        <v>12</v>
      </c>
      <c r="C18" s="1070"/>
      <c r="D18" s="1070"/>
      <c r="E18" s="1070"/>
      <c r="F18" s="1070"/>
      <c r="G18" s="1070"/>
      <c r="H18" s="1070"/>
      <c r="I18" s="1070"/>
      <c r="J18" s="1070"/>
      <c r="K18" s="1070"/>
      <c r="L18" s="1070"/>
      <c r="M18" s="1070"/>
      <c r="N18" s="258"/>
      <c r="O18" s="1009"/>
      <c r="P18" s="1009"/>
      <c r="Q18" s="1009"/>
      <c r="R18" s="1009"/>
      <c r="S18" s="1009"/>
      <c r="T18" s="1009"/>
      <c r="U18" s="1009"/>
      <c r="V18" s="1009"/>
      <c r="W18" s="1009"/>
      <c r="X18" s="1009"/>
      <c r="Y18" s="1009"/>
      <c r="Z18" s="1009"/>
      <c r="AA18" s="1009"/>
      <c r="AB18" s="1009"/>
      <c r="AC18" s="1009"/>
      <c r="AD18" s="1009"/>
      <c r="AE18" s="1009"/>
      <c r="AF18" s="1009"/>
      <c r="AG18" s="251"/>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251"/>
      <c r="BJ18" s="1009"/>
      <c r="BK18" s="1009"/>
      <c r="BL18" s="1009"/>
      <c r="BM18" s="1009"/>
      <c r="BN18" s="1009"/>
      <c r="BO18" s="1009"/>
      <c r="BP18" s="1009"/>
      <c r="BQ18" s="1009"/>
      <c r="BR18" s="1009"/>
      <c r="BS18" s="1009"/>
      <c r="BT18" s="1009"/>
      <c r="BU18" s="1009"/>
      <c r="BV18" s="1009"/>
      <c r="BW18" s="1009"/>
      <c r="BX18" s="1009"/>
      <c r="BY18" s="1009"/>
      <c r="BZ18" s="1009"/>
      <c r="CA18" s="1009"/>
      <c r="CB18" s="251"/>
      <c r="CC18" s="1009"/>
      <c r="CD18" s="1009"/>
      <c r="CE18" s="1009"/>
      <c r="CF18" s="1009"/>
      <c r="CG18" s="1009"/>
      <c r="CH18" s="1009"/>
      <c r="CI18" s="1009"/>
      <c r="CJ18" s="1009"/>
      <c r="CK18" s="1009"/>
      <c r="CL18" s="148"/>
      <c r="CM18" s="253"/>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251"/>
      <c r="ES18" s="251"/>
      <c r="ET18" s="251"/>
      <c r="EU18" s="251"/>
      <c r="EV18" s="251"/>
      <c r="EW18" s="251"/>
      <c r="EX18" s="251"/>
      <c r="EY18" s="251"/>
      <c r="EZ18" s="251"/>
      <c r="FA18" s="251"/>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row>
    <row r="19" spans="2:190" s="249" customFormat="1" ht="20.100000000000001" hidden="1" customHeight="1" x14ac:dyDescent="0.2">
      <c r="B19" s="1075" t="s">
        <v>13</v>
      </c>
      <c r="C19" s="1075"/>
      <c r="D19" s="1075"/>
      <c r="E19" s="1075"/>
      <c r="F19" s="1075"/>
      <c r="G19" s="1075"/>
      <c r="H19" s="1075"/>
      <c r="I19" s="1075"/>
      <c r="J19" s="1075"/>
      <c r="K19" s="1075"/>
      <c r="L19" s="1075"/>
      <c r="M19" s="1076"/>
      <c r="N19" s="262"/>
      <c r="O19" s="1010"/>
      <c r="P19" s="1011"/>
      <c r="Q19" s="1011"/>
      <c r="R19" s="1011"/>
      <c r="S19" s="1011"/>
      <c r="T19" s="1011"/>
      <c r="U19" s="1011"/>
      <c r="V19" s="1011"/>
      <c r="W19" s="1011"/>
      <c r="X19" s="1010">
        <f>GESTANTE!V39*GESTANTE!K17</f>
        <v>0</v>
      </c>
      <c r="Y19" s="1011"/>
      <c r="Z19" s="1011"/>
      <c r="AA19" s="1011"/>
      <c r="AB19" s="1011"/>
      <c r="AC19" s="1011"/>
      <c r="AD19" s="1011"/>
      <c r="AE19" s="1011"/>
      <c r="AF19" s="1011"/>
      <c r="AG19" s="251"/>
      <c r="AH19" s="1010"/>
      <c r="AI19" s="1011"/>
      <c r="AJ19" s="1011"/>
      <c r="AK19" s="1011"/>
      <c r="AL19" s="1011"/>
      <c r="AM19" s="1011"/>
      <c r="AN19" s="1011"/>
      <c r="AO19" s="1011"/>
      <c r="AP19" s="1011"/>
      <c r="AQ19" s="1011">
        <f>GESTANTE!V38*GESTANTE!K17</f>
        <v>0</v>
      </c>
      <c r="AR19" s="1011"/>
      <c r="AS19" s="1011"/>
      <c r="AT19" s="1011"/>
      <c r="AU19" s="1011"/>
      <c r="AV19" s="1011"/>
      <c r="AW19" s="1011"/>
      <c r="AX19" s="1011"/>
      <c r="AY19" s="1011"/>
      <c r="AZ19" s="1011"/>
      <c r="BA19" s="1011"/>
      <c r="BB19" s="1011"/>
      <c r="BC19" s="1011"/>
      <c r="BD19" s="1011"/>
      <c r="BE19" s="1011"/>
      <c r="BF19" s="1011"/>
      <c r="BG19" s="1011"/>
      <c r="BH19" s="1011"/>
      <c r="BI19" s="260"/>
      <c r="BJ19" s="1011"/>
      <c r="BK19" s="1011"/>
      <c r="BL19" s="1011"/>
      <c r="BM19" s="1011"/>
      <c r="BN19" s="1011"/>
      <c r="BO19" s="1011"/>
      <c r="BP19" s="1011"/>
      <c r="BQ19" s="1011"/>
      <c r="BR19" s="1011"/>
      <c r="BS19" s="1011"/>
      <c r="BT19" s="1011"/>
      <c r="BU19" s="1011"/>
      <c r="BV19" s="1011"/>
      <c r="BW19" s="1011"/>
      <c r="BX19" s="1011"/>
      <c r="BY19" s="1011"/>
      <c r="BZ19" s="1011"/>
      <c r="CA19" s="1019"/>
      <c r="CB19" s="251"/>
      <c r="CC19" s="1010"/>
      <c r="CD19" s="1011"/>
      <c r="CE19" s="1011"/>
      <c r="CF19" s="1011"/>
      <c r="CG19" s="1011"/>
      <c r="CH19" s="1011"/>
      <c r="CI19" s="1011"/>
      <c r="CJ19" s="1011"/>
      <c r="CK19" s="1019"/>
      <c r="CL19" s="148"/>
      <c r="CM19" s="253"/>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251"/>
      <c r="ES19" s="251"/>
      <c r="ET19" s="251"/>
      <c r="EU19" s="251"/>
      <c r="EV19" s="251"/>
      <c r="EW19" s="251"/>
      <c r="EX19" s="251"/>
      <c r="EY19" s="251"/>
      <c r="EZ19" s="251"/>
      <c r="FA19" s="251"/>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row>
    <row r="20" spans="2:190" ht="20.100000000000001" hidden="1" customHeight="1" x14ac:dyDescent="0.25">
      <c r="B20" s="264"/>
      <c r="C20" s="264"/>
      <c r="D20" s="264"/>
      <c r="E20" s="264"/>
      <c r="F20" s="264"/>
      <c r="G20" s="264"/>
      <c r="H20" s="264"/>
      <c r="I20" s="264"/>
      <c r="J20" s="264"/>
      <c r="K20" s="264"/>
      <c r="L20" s="264"/>
      <c r="M20" s="265"/>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7"/>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49"/>
      <c r="DY20" s="266"/>
      <c r="DZ20" s="266"/>
      <c r="EA20" s="266"/>
    </row>
    <row r="21" spans="2:190" s="249" customFormat="1" ht="20.100000000000001" customHeight="1" x14ac:dyDescent="0.2">
      <c r="B21" s="1077" t="s">
        <v>12</v>
      </c>
      <c r="C21" s="1077"/>
      <c r="D21" s="1077"/>
      <c r="E21" s="1077"/>
      <c r="F21" s="1077"/>
      <c r="G21" s="1077"/>
      <c r="H21" s="1077"/>
      <c r="I21" s="1077"/>
      <c r="J21" s="1077"/>
      <c r="K21" s="1077"/>
      <c r="L21" s="1077"/>
      <c r="M21" s="1077"/>
      <c r="N21" s="262"/>
      <c r="O21" s="998">
        <f>SUM(O19)</f>
        <v>0</v>
      </c>
      <c r="P21" s="998"/>
      <c r="Q21" s="998"/>
      <c r="R21" s="998"/>
      <c r="S21" s="998"/>
      <c r="T21" s="998"/>
      <c r="U21" s="998"/>
      <c r="V21" s="998"/>
      <c r="W21" s="998"/>
      <c r="X21" s="998">
        <f>SUM(X19)</f>
        <v>0</v>
      </c>
      <c r="Y21" s="998"/>
      <c r="Z21" s="998"/>
      <c r="AA21" s="998"/>
      <c r="AB21" s="998"/>
      <c r="AC21" s="998"/>
      <c r="AD21" s="998"/>
      <c r="AE21" s="998"/>
      <c r="AF21" s="998"/>
      <c r="AG21" s="251"/>
      <c r="AH21" s="998">
        <f>SUM(AH19)</f>
        <v>0</v>
      </c>
      <c r="AI21" s="998"/>
      <c r="AJ21" s="998"/>
      <c r="AK21" s="998"/>
      <c r="AL21" s="998"/>
      <c r="AM21" s="998"/>
      <c r="AN21" s="998"/>
      <c r="AO21" s="998"/>
      <c r="AP21" s="998"/>
      <c r="AQ21" s="998">
        <f>SUM(AQ19)</f>
        <v>0</v>
      </c>
      <c r="AR21" s="998"/>
      <c r="AS21" s="998"/>
      <c r="AT21" s="998"/>
      <c r="AU21" s="998"/>
      <c r="AV21" s="998"/>
      <c r="AW21" s="998"/>
      <c r="AX21" s="998"/>
      <c r="AY21" s="998"/>
      <c r="AZ21" s="998">
        <f>SUM(AZ19)</f>
        <v>0</v>
      </c>
      <c r="BA21" s="998"/>
      <c r="BB21" s="998"/>
      <c r="BC21" s="998"/>
      <c r="BD21" s="998"/>
      <c r="BE21" s="998"/>
      <c r="BF21" s="998"/>
      <c r="BG21" s="998"/>
      <c r="BH21" s="998"/>
      <c r="BI21" s="251"/>
      <c r="BJ21" s="998">
        <f>SUM(BJ19)</f>
        <v>0</v>
      </c>
      <c r="BK21" s="998"/>
      <c r="BL21" s="998"/>
      <c r="BM21" s="998"/>
      <c r="BN21" s="998"/>
      <c r="BO21" s="998"/>
      <c r="BP21" s="998"/>
      <c r="BQ21" s="998"/>
      <c r="BR21" s="998"/>
      <c r="BS21" s="998">
        <f>SUM(BS19)</f>
        <v>0</v>
      </c>
      <c r="BT21" s="998"/>
      <c r="BU21" s="998"/>
      <c r="BV21" s="998"/>
      <c r="BW21" s="998"/>
      <c r="BX21" s="998"/>
      <c r="BY21" s="998"/>
      <c r="BZ21" s="998"/>
      <c r="CA21" s="998"/>
      <c r="CB21" s="251"/>
      <c r="CC21" s="998">
        <f>SUM(CC19)</f>
        <v>0</v>
      </c>
      <c r="CD21" s="998"/>
      <c r="CE21" s="998"/>
      <c r="CF21" s="998"/>
      <c r="CG21" s="998"/>
      <c r="CH21" s="998"/>
      <c r="CI21" s="998"/>
      <c r="CJ21" s="998"/>
      <c r="CK21" s="998"/>
      <c r="CL21" s="250"/>
      <c r="CM21" s="253"/>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251"/>
      <c r="ES21" s="251"/>
      <c r="ET21" s="251"/>
      <c r="EU21" s="251"/>
      <c r="EV21" s="251"/>
      <c r="EW21" s="251"/>
      <c r="EX21" s="251"/>
      <c r="EY21" s="251"/>
      <c r="EZ21" s="251"/>
      <c r="FA21" s="251"/>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row>
    <row r="22" spans="2:190" s="249" customFormat="1" ht="7.5" customHeight="1" x14ac:dyDescent="0.2">
      <c r="B22" s="268"/>
      <c r="C22" s="268"/>
      <c r="D22" s="268"/>
      <c r="E22" s="268"/>
      <c r="F22" s="268"/>
      <c r="G22" s="268"/>
      <c r="H22" s="268"/>
      <c r="I22" s="268"/>
      <c r="J22" s="268"/>
      <c r="K22" s="268"/>
      <c r="L22" s="268"/>
      <c r="M22" s="268"/>
      <c r="O22" s="216"/>
      <c r="P22" s="216"/>
      <c r="Q22" s="216"/>
      <c r="R22" s="216"/>
      <c r="S22" s="216"/>
      <c r="T22" s="216"/>
      <c r="U22" s="216"/>
      <c r="V22" s="216"/>
      <c r="W22" s="216"/>
      <c r="X22" s="216"/>
      <c r="Y22" s="216"/>
      <c r="Z22" s="216"/>
      <c r="AA22" s="216"/>
      <c r="AB22" s="216"/>
      <c r="AC22" s="216"/>
      <c r="AD22" s="216"/>
      <c r="AE22" s="216"/>
      <c r="AF22" s="216"/>
      <c r="AG22" s="251"/>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51"/>
      <c r="CC22" s="216"/>
      <c r="CD22" s="216"/>
      <c r="CE22" s="216"/>
      <c r="CF22" s="216"/>
      <c r="CG22" s="216"/>
      <c r="CH22" s="216"/>
      <c r="CI22" s="216"/>
      <c r="CJ22" s="216"/>
      <c r="CK22" s="216"/>
      <c r="CL22" s="148"/>
      <c r="CM22" s="253"/>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216"/>
      <c r="ES22" s="216"/>
      <c r="ET22" s="216"/>
      <c r="EU22" s="216"/>
      <c r="EV22" s="216"/>
      <c r="EW22" s="216"/>
      <c r="EX22" s="216"/>
      <c r="EY22" s="216"/>
      <c r="EZ22" s="216"/>
      <c r="FA22" s="216"/>
      <c r="FB22" s="216"/>
      <c r="FC22" s="216"/>
      <c r="FD22" s="216"/>
      <c r="FE22" s="216"/>
      <c r="FF22" s="216"/>
      <c r="FG22" s="216"/>
      <c r="FH22" s="216"/>
      <c r="FI22" s="216"/>
      <c r="FJ22" s="216"/>
      <c r="FK22" s="216"/>
      <c r="FL22" s="216"/>
      <c r="FM22" s="216"/>
      <c r="FN22" s="216"/>
      <c r="FO22" s="216"/>
      <c r="FP22" s="216"/>
      <c r="FQ22" s="216"/>
      <c r="FR22" s="216"/>
      <c r="FS22" s="216"/>
      <c r="FT22" s="216"/>
      <c r="FU22" s="216"/>
      <c r="FV22" s="216"/>
      <c r="FW22" s="216"/>
      <c r="FX22" s="216"/>
      <c r="FY22" s="216"/>
      <c r="FZ22" s="216"/>
      <c r="GA22" s="216"/>
      <c r="GB22" s="216"/>
      <c r="GC22" s="216"/>
      <c r="GD22" s="216"/>
      <c r="GE22" s="216"/>
      <c r="GF22" s="216"/>
      <c r="GG22" s="216"/>
      <c r="GH22" s="216"/>
    </row>
    <row r="23" spans="2:190" s="249" customFormat="1" ht="20.100000000000001" hidden="1" customHeight="1" x14ac:dyDescent="0.2">
      <c r="B23" s="1016" t="s">
        <v>7</v>
      </c>
      <c r="C23" s="1016"/>
      <c r="D23" s="1016"/>
      <c r="E23" s="1016"/>
      <c r="F23" s="1016"/>
      <c r="G23" s="1016"/>
      <c r="H23" s="1016"/>
      <c r="I23" s="1016"/>
      <c r="J23" s="1016"/>
      <c r="K23" s="1016"/>
      <c r="L23" s="1016"/>
      <c r="M23" s="1016"/>
      <c r="N23" s="259"/>
      <c r="O23" s="1009"/>
      <c r="P23" s="1009"/>
      <c r="Q23" s="1009"/>
      <c r="R23" s="1009"/>
      <c r="S23" s="1009"/>
      <c r="T23" s="1009"/>
      <c r="U23" s="1009"/>
      <c r="V23" s="1009"/>
      <c r="W23" s="1009"/>
      <c r="X23" s="1009"/>
      <c r="Y23" s="1009"/>
      <c r="Z23" s="1009"/>
      <c r="AA23" s="1009"/>
      <c r="AB23" s="1009"/>
      <c r="AC23" s="1009"/>
      <c r="AD23" s="1009"/>
      <c r="AE23" s="1009"/>
      <c r="AF23" s="1009"/>
      <c r="AG23" s="251"/>
      <c r="AH23" s="1009"/>
      <c r="AI23" s="1009"/>
      <c r="AJ23" s="1009"/>
      <c r="AK23" s="1009"/>
      <c r="AL23" s="1009"/>
      <c r="AM23" s="1009"/>
      <c r="AN23" s="1009"/>
      <c r="AO23" s="1009"/>
      <c r="AP23" s="1009"/>
      <c r="AQ23" s="1009"/>
      <c r="AR23" s="1009"/>
      <c r="AS23" s="1009"/>
      <c r="AT23" s="1009"/>
      <c r="AU23" s="1009"/>
      <c r="AV23" s="1009"/>
      <c r="AW23" s="1009"/>
      <c r="AX23" s="1009"/>
      <c r="AY23" s="1009"/>
      <c r="AZ23" s="1009"/>
      <c r="BA23" s="1009"/>
      <c r="BB23" s="1009"/>
      <c r="BC23" s="1009"/>
      <c r="BD23" s="1009"/>
      <c r="BE23" s="1009"/>
      <c r="BF23" s="1009"/>
      <c r="BG23" s="1009"/>
      <c r="BH23" s="1009"/>
      <c r="BI23" s="251"/>
      <c r="BJ23" s="1009"/>
      <c r="BK23" s="1009"/>
      <c r="BL23" s="1009"/>
      <c r="BM23" s="1009"/>
      <c r="BN23" s="1009"/>
      <c r="BO23" s="1009"/>
      <c r="BP23" s="1009"/>
      <c r="BQ23" s="1009"/>
      <c r="BR23" s="1009"/>
      <c r="BS23" s="1009"/>
      <c r="BT23" s="1009"/>
      <c r="BU23" s="1009"/>
      <c r="BV23" s="1009"/>
      <c r="BW23" s="1009"/>
      <c r="BX23" s="1009"/>
      <c r="BY23" s="1009"/>
      <c r="BZ23" s="1009"/>
      <c r="CA23" s="1009"/>
      <c r="CB23" s="251"/>
      <c r="CC23" s="1009"/>
      <c r="CD23" s="1009"/>
      <c r="CE23" s="1009"/>
      <c r="CF23" s="1009"/>
      <c r="CG23" s="1009"/>
      <c r="CH23" s="1009"/>
      <c r="CI23" s="1009"/>
      <c r="CJ23" s="1009"/>
      <c r="CK23" s="1009"/>
      <c r="CL23" s="148"/>
      <c r="CM23" s="253"/>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251"/>
      <c r="ES23" s="251"/>
      <c r="ET23" s="251"/>
      <c r="EU23" s="251"/>
      <c r="EV23" s="251"/>
      <c r="EW23" s="251"/>
      <c r="EX23" s="251"/>
      <c r="EY23" s="251"/>
      <c r="EZ23" s="251"/>
      <c r="FA23" s="251"/>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row>
    <row r="24" spans="2:190" s="249" customFormat="1" ht="20.100000000000001" hidden="1" customHeight="1" x14ac:dyDescent="0.2">
      <c r="B24" s="1016" t="s">
        <v>1215</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148"/>
      <c r="CM24" s="253"/>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251"/>
      <c r="ES24" s="251"/>
      <c r="ET24" s="251"/>
      <c r="EU24" s="251"/>
      <c r="EV24" s="251"/>
      <c r="EW24" s="251"/>
      <c r="EX24" s="251"/>
      <c r="EY24" s="251"/>
      <c r="EZ24" s="251"/>
      <c r="FA24" s="251"/>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row>
    <row r="25" spans="2:190" s="249" customFormat="1" ht="20.100000000000001" hidden="1" customHeight="1" x14ac:dyDescent="0.2">
      <c r="B25" s="1071" t="s">
        <v>13</v>
      </c>
      <c r="C25" s="1071"/>
      <c r="D25" s="1071"/>
      <c r="E25" s="1071"/>
      <c r="F25" s="1071"/>
      <c r="G25" s="1071"/>
      <c r="H25" s="1071"/>
      <c r="I25" s="1071"/>
      <c r="J25" s="1071"/>
      <c r="K25" s="1071"/>
      <c r="L25" s="1071"/>
      <c r="M25" s="1072"/>
      <c r="N25" s="262"/>
      <c r="O25" s="1012">
        <f>SUM(CRIANÇA!N19:Q20)*CRIANÇA!V32</f>
        <v>0</v>
      </c>
      <c r="P25" s="1013"/>
      <c r="Q25" s="1013"/>
      <c r="R25" s="1013"/>
      <c r="S25" s="1013"/>
      <c r="T25" s="1013"/>
      <c r="U25" s="1013"/>
      <c r="V25" s="1013"/>
      <c r="W25" s="1013"/>
      <c r="X25" s="1013"/>
      <c r="Y25" s="1013"/>
      <c r="Z25" s="1013"/>
      <c r="AA25" s="1013"/>
      <c r="AB25" s="1013"/>
      <c r="AC25" s="1013"/>
      <c r="AD25" s="1013"/>
      <c r="AE25" s="1013"/>
      <c r="AF25" s="1017"/>
      <c r="AG25" s="251"/>
      <c r="AH25" s="1012">
        <f>SUM(CRIANÇA!N19:Q20)*CRIANÇA!V31</f>
        <v>0</v>
      </c>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260"/>
      <c r="BJ25" s="1013">
        <f>SUM(CRIANÇA!N19:Q20)*CRIANÇA!V36</f>
        <v>0</v>
      </c>
      <c r="BK25" s="1013"/>
      <c r="BL25" s="1013"/>
      <c r="BM25" s="1013"/>
      <c r="BN25" s="1013"/>
      <c r="BO25" s="1013"/>
      <c r="BP25" s="1013"/>
      <c r="BQ25" s="1013"/>
      <c r="BR25" s="1013"/>
      <c r="BS25" s="1013" t="e">
        <f>SUM(CRIANÇA!N19:Q20)*CRIANÇA!V37/Tutorial!V562</f>
        <v>#DIV/0!</v>
      </c>
      <c r="BT25" s="1013"/>
      <c r="BU25" s="1013"/>
      <c r="BV25" s="1013"/>
      <c r="BW25" s="1013"/>
      <c r="BX25" s="1013"/>
      <c r="BY25" s="1013"/>
      <c r="BZ25" s="1013"/>
      <c r="CA25" s="1017"/>
      <c r="CB25" s="251"/>
      <c r="CC25" s="1012">
        <f>SUM(CRIANÇA!N19:Q20)*CRIANÇA!V35</f>
        <v>0</v>
      </c>
      <c r="CD25" s="1013"/>
      <c r="CE25" s="1013"/>
      <c r="CF25" s="1013"/>
      <c r="CG25" s="1013"/>
      <c r="CH25" s="1013"/>
      <c r="CI25" s="1013"/>
      <c r="CJ25" s="1013"/>
      <c r="CK25" s="1017"/>
      <c r="CL25" s="148"/>
      <c r="CM25" s="253"/>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251"/>
      <c r="ES25" s="251"/>
      <c r="ET25" s="251"/>
      <c r="EU25" s="251"/>
      <c r="EV25" s="251"/>
      <c r="EW25" s="251"/>
      <c r="EX25" s="251"/>
      <c r="EY25" s="251"/>
      <c r="EZ25" s="251"/>
      <c r="FA25" s="251"/>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row>
    <row r="26" spans="2:190" s="249" customFormat="1" ht="20.100000000000001" hidden="1" customHeight="1" x14ac:dyDescent="0.2">
      <c r="B26" s="1073" t="s">
        <v>788</v>
      </c>
      <c r="C26" s="1073"/>
      <c r="D26" s="1073"/>
      <c r="E26" s="1073"/>
      <c r="F26" s="1073"/>
      <c r="G26" s="1073"/>
      <c r="H26" s="1073"/>
      <c r="I26" s="1073"/>
      <c r="J26" s="1073"/>
      <c r="K26" s="1073"/>
      <c r="L26" s="1073"/>
      <c r="M26" s="1074"/>
      <c r="N26" s="262"/>
      <c r="O26" s="1007"/>
      <c r="P26" s="1008"/>
      <c r="Q26" s="1008"/>
      <c r="R26" s="1008"/>
      <c r="S26" s="1008"/>
      <c r="T26" s="1008"/>
      <c r="U26" s="1008"/>
      <c r="V26" s="1008"/>
      <c r="W26" s="1008"/>
      <c r="X26" s="1008">
        <f>(CRIANÇA!R19+CRIANÇA!R20)*CRIANÇA!V34</f>
        <v>0</v>
      </c>
      <c r="Y26" s="1008"/>
      <c r="Z26" s="1008"/>
      <c r="AA26" s="1008"/>
      <c r="AB26" s="1008"/>
      <c r="AC26" s="1008"/>
      <c r="AD26" s="1008"/>
      <c r="AE26" s="1008"/>
      <c r="AF26" s="1018"/>
      <c r="AG26" s="251"/>
      <c r="AH26" s="1007"/>
      <c r="AI26" s="1008"/>
      <c r="AJ26" s="1008"/>
      <c r="AK26" s="1008"/>
      <c r="AL26" s="1008"/>
      <c r="AM26" s="1008"/>
      <c r="AN26" s="1008"/>
      <c r="AO26" s="1008"/>
      <c r="AP26" s="1008"/>
      <c r="AQ26" s="1008">
        <f>SUM(CRIANÇA!R19:U20)*CRIANÇA!V33</f>
        <v>0</v>
      </c>
      <c r="AR26" s="1008"/>
      <c r="AS26" s="1008"/>
      <c r="AT26" s="1008"/>
      <c r="AU26" s="1008"/>
      <c r="AV26" s="1008"/>
      <c r="AW26" s="1008"/>
      <c r="AX26" s="1008"/>
      <c r="AY26" s="1008"/>
      <c r="AZ26" s="1008"/>
      <c r="BA26" s="1008"/>
      <c r="BB26" s="1008"/>
      <c r="BC26" s="1008"/>
      <c r="BD26" s="1008"/>
      <c r="BE26" s="1008"/>
      <c r="BF26" s="1008"/>
      <c r="BG26" s="1008"/>
      <c r="BH26" s="1008"/>
      <c r="BI26" s="260"/>
      <c r="BJ26" s="1008"/>
      <c r="BK26" s="1008"/>
      <c r="BL26" s="1008"/>
      <c r="BM26" s="1008"/>
      <c r="BN26" s="1008"/>
      <c r="BO26" s="1008"/>
      <c r="BP26" s="1008"/>
      <c r="BQ26" s="1008"/>
      <c r="BR26" s="1008"/>
      <c r="BS26" s="1008"/>
      <c r="BT26" s="1008"/>
      <c r="BU26" s="1008"/>
      <c r="BV26" s="1008"/>
      <c r="BW26" s="1008"/>
      <c r="BX26" s="1008"/>
      <c r="BY26" s="1008"/>
      <c r="BZ26" s="1008"/>
      <c r="CA26" s="1018"/>
      <c r="CB26" s="251"/>
      <c r="CC26" s="1007"/>
      <c r="CD26" s="1008"/>
      <c r="CE26" s="1008"/>
      <c r="CF26" s="1008"/>
      <c r="CG26" s="1008"/>
      <c r="CH26" s="1008"/>
      <c r="CI26" s="1008"/>
      <c r="CJ26" s="1008"/>
      <c r="CK26" s="1018"/>
      <c r="CL26" s="148"/>
      <c r="CM26" s="253"/>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251"/>
      <c r="ES26" s="251"/>
      <c r="ET26" s="251"/>
      <c r="EU26" s="251"/>
      <c r="EV26" s="251"/>
      <c r="EW26" s="251"/>
      <c r="EX26" s="251"/>
      <c r="EY26" s="251"/>
      <c r="EZ26" s="251"/>
      <c r="FA26" s="251"/>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row>
    <row r="27" spans="2:190" s="249" customFormat="1" ht="20.100000000000001" hidden="1" customHeight="1" x14ac:dyDescent="0.2">
      <c r="B27" s="1078" t="s">
        <v>372</v>
      </c>
      <c r="C27" s="1078"/>
      <c r="D27" s="1078"/>
      <c r="E27" s="1078"/>
      <c r="F27" s="1078"/>
      <c r="G27" s="1078"/>
      <c r="H27" s="1078"/>
      <c r="I27" s="1078"/>
      <c r="J27" s="1078"/>
      <c r="K27" s="1078"/>
      <c r="L27" s="1078"/>
      <c r="M27" s="1079"/>
      <c r="N27" s="262"/>
      <c r="O27" s="1014"/>
      <c r="P27" s="1015"/>
      <c r="Q27" s="1015"/>
      <c r="R27" s="1015"/>
      <c r="S27" s="1015"/>
      <c r="T27" s="1015"/>
      <c r="U27" s="1015"/>
      <c r="V27" s="1015"/>
      <c r="W27" s="1015"/>
      <c r="X27" s="1015">
        <f>SUM(CRIANÇA!V19:Y20)*CRIANÇA!V34</f>
        <v>0</v>
      </c>
      <c r="Y27" s="1015"/>
      <c r="Z27" s="1015"/>
      <c r="AA27" s="1015"/>
      <c r="AB27" s="1015"/>
      <c r="AC27" s="1015"/>
      <c r="AD27" s="1015"/>
      <c r="AE27" s="1015"/>
      <c r="AF27" s="1020"/>
      <c r="AG27" s="251"/>
      <c r="AH27" s="1014"/>
      <c r="AI27" s="1015"/>
      <c r="AJ27" s="1015"/>
      <c r="AK27" s="1015"/>
      <c r="AL27" s="1015"/>
      <c r="AM27" s="1015"/>
      <c r="AN27" s="1015"/>
      <c r="AO27" s="1015"/>
      <c r="AP27" s="1015"/>
      <c r="AQ27" s="1015">
        <f>SUM(CRIANÇA!V19:Y20)*CRIANÇA!V33</f>
        <v>0</v>
      </c>
      <c r="AR27" s="1015"/>
      <c r="AS27" s="1015"/>
      <c r="AT27" s="1015"/>
      <c r="AU27" s="1015"/>
      <c r="AV27" s="1015"/>
      <c r="AW27" s="1015"/>
      <c r="AX27" s="1015"/>
      <c r="AY27" s="1015"/>
      <c r="AZ27" s="1015"/>
      <c r="BA27" s="1015"/>
      <c r="BB27" s="1015"/>
      <c r="BC27" s="1015"/>
      <c r="BD27" s="1015"/>
      <c r="BE27" s="1015"/>
      <c r="BF27" s="1015"/>
      <c r="BG27" s="1015"/>
      <c r="BH27" s="1015"/>
      <c r="BI27" s="260"/>
      <c r="BJ27" s="1015"/>
      <c r="BK27" s="1015"/>
      <c r="BL27" s="1015"/>
      <c r="BM27" s="1015"/>
      <c r="BN27" s="1015"/>
      <c r="BO27" s="1015"/>
      <c r="BP27" s="1015"/>
      <c r="BQ27" s="1015"/>
      <c r="BR27" s="1015"/>
      <c r="BS27" s="1015"/>
      <c r="BT27" s="1015"/>
      <c r="BU27" s="1015"/>
      <c r="BV27" s="1015"/>
      <c r="BW27" s="1015"/>
      <c r="BX27" s="1015"/>
      <c r="BY27" s="1015"/>
      <c r="BZ27" s="1015"/>
      <c r="CA27" s="1020"/>
      <c r="CB27" s="251"/>
      <c r="CC27" s="1014"/>
      <c r="CD27" s="1015"/>
      <c r="CE27" s="1015"/>
      <c r="CF27" s="1015"/>
      <c r="CG27" s="1015"/>
      <c r="CH27" s="1015"/>
      <c r="CI27" s="1015"/>
      <c r="CJ27" s="1015"/>
      <c r="CK27" s="1020"/>
      <c r="CL27" s="148"/>
      <c r="CM27" s="253"/>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251"/>
      <c r="ES27" s="251"/>
      <c r="ET27" s="251"/>
      <c r="EU27" s="251"/>
      <c r="EV27" s="251"/>
      <c r="EW27" s="251"/>
      <c r="EX27" s="251"/>
      <c r="EY27" s="251"/>
      <c r="EZ27" s="251"/>
      <c r="FA27" s="251"/>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row>
    <row r="28" spans="2:190" ht="20.100000000000001" hidden="1" customHeight="1" x14ac:dyDescent="0.25">
      <c r="B28" s="264"/>
      <c r="C28" s="264"/>
      <c r="D28" s="264"/>
      <c r="E28" s="264"/>
      <c r="F28" s="264"/>
      <c r="G28" s="264"/>
      <c r="H28" s="264"/>
      <c r="I28" s="264"/>
      <c r="J28" s="264"/>
      <c r="K28" s="264"/>
      <c r="L28" s="264"/>
      <c r="M28" s="265"/>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7"/>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49"/>
      <c r="DY28" s="266"/>
      <c r="DZ28" s="266"/>
      <c r="EA28" s="266"/>
    </row>
    <row r="29" spans="2:190" s="249" customFormat="1" ht="20.100000000000001" hidden="1" customHeight="1" x14ac:dyDescent="0.2">
      <c r="B29" s="1080" t="s">
        <v>998</v>
      </c>
      <c r="C29" s="1080"/>
      <c r="D29" s="1080"/>
      <c r="E29" s="1080"/>
      <c r="F29" s="1080"/>
      <c r="G29" s="1080"/>
      <c r="H29" s="1080"/>
      <c r="I29" s="1080"/>
      <c r="J29" s="1080"/>
      <c r="K29" s="1080"/>
      <c r="L29" s="1080"/>
      <c r="M29" s="1080"/>
      <c r="N29" s="1080"/>
      <c r="O29" s="1080"/>
      <c r="P29" s="1080"/>
      <c r="Q29" s="1080"/>
      <c r="R29" s="1080"/>
      <c r="S29" s="1080"/>
      <c r="T29" s="1080"/>
      <c r="U29" s="1080"/>
      <c r="V29" s="1080"/>
      <c r="W29" s="1080"/>
      <c r="X29" s="1009"/>
      <c r="Y29" s="1009"/>
      <c r="Z29" s="1009"/>
      <c r="AA29" s="1009"/>
      <c r="AB29" s="1009"/>
      <c r="AC29" s="1009"/>
      <c r="AD29" s="1009"/>
      <c r="AE29" s="1009"/>
      <c r="AF29" s="1009"/>
      <c r="AG29" s="251"/>
      <c r="AH29" s="1009"/>
      <c r="AI29" s="1009"/>
      <c r="AJ29" s="1009"/>
      <c r="AK29" s="1009"/>
      <c r="AL29" s="1009"/>
      <c r="AM29" s="1009"/>
      <c r="AN29" s="1009"/>
      <c r="AO29" s="1009"/>
      <c r="AP29" s="1009"/>
      <c r="AQ29" s="1009"/>
      <c r="AR29" s="1009"/>
      <c r="AS29" s="1009"/>
      <c r="AT29" s="1009"/>
      <c r="AU29" s="1009"/>
      <c r="AV29" s="1009"/>
      <c r="AW29" s="1009"/>
      <c r="AX29" s="1009"/>
      <c r="AY29" s="1009"/>
      <c r="AZ29" s="1009"/>
      <c r="BA29" s="1009"/>
      <c r="BB29" s="1009"/>
      <c r="BC29" s="1009"/>
      <c r="BD29" s="1009"/>
      <c r="BE29" s="1009"/>
      <c r="BF29" s="1009"/>
      <c r="BG29" s="1009"/>
      <c r="BH29" s="1009"/>
      <c r="BI29" s="251"/>
      <c r="BJ29" s="1009"/>
      <c r="BK29" s="1009"/>
      <c r="BL29" s="1009"/>
      <c r="BM29" s="1009"/>
      <c r="BN29" s="1009"/>
      <c r="BO29" s="1009"/>
      <c r="BP29" s="1009"/>
      <c r="BQ29" s="1009"/>
      <c r="BR29" s="1009"/>
      <c r="BS29" s="1009"/>
      <c r="BT29" s="1009"/>
      <c r="BU29" s="1009"/>
      <c r="BV29" s="1009"/>
      <c r="BW29" s="1009"/>
      <c r="BX29" s="1009"/>
      <c r="BY29" s="1009"/>
      <c r="BZ29" s="1009"/>
      <c r="CA29" s="1009"/>
      <c r="CB29" s="251"/>
      <c r="CC29" s="1009"/>
      <c r="CD29" s="1009"/>
      <c r="CE29" s="1009"/>
      <c r="CF29" s="1009"/>
      <c r="CG29" s="1009"/>
      <c r="CH29" s="1009"/>
      <c r="CI29" s="1009"/>
      <c r="CJ29" s="1009"/>
      <c r="CK29" s="1009"/>
      <c r="CL29" s="148"/>
      <c r="CM29" s="253"/>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251"/>
      <c r="ES29" s="251"/>
      <c r="ET29" s="251"/>
      <c r="EU29" s="251"/>
      <c r="EV29" s="251"/>
      <c r="EW29" s="251"/>
      <c r="EX29" s="251"/>
      <c r="EY29" s="251"/>
      <c r="EZ29" s="251"/>
      <c r="FA29" s="251"/>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row>
    <row r="30" spans="2:190" s="249" customFormat="1" ht="20.100000000000001" hidden="1" customHeight="1" x14ac:dyDescent="0.2">
      <c r="B30" s="1071" t="s">
        <v>13</v>
      </c>
      <c r="C30" s="1071"/>
      <c r="D30" s="1071"/>
      <c r="E30" s="1071"/>
      <c r="F30" s="1071"/>
      <c r="G30" s="1071"/>
      <c r="H30" s="1071"/>
      <c r="I30" s="1071"/>
      <c r="J30" s="1071"/>
      <c r="K30" s="1071"/>
      <c r="L30" s="1071"/>
      <c r="M30" s="1072"/>
      <c r="N30" s="262"/>
      <c r="O30" s="1012">
        <f>(CRIANÇA!N21+CRIANÇA!N22)*CRIANÇA!V31</f>
        <v>0</v>
      </c>
      <c r="P30" s="1013"/>
      <c r="Q30" s="1013"/>
      <c r="R30" s="1013"/>
      <c r="S30" s="1013"/>
      <c r="T30" s="1013"/>
      <c r="U30" s="1013"/>
      <c r="V30" s="1013"/>
      <c r="W30" s="1013"/>
      <c r="X30" s="1013"/>
      <c r="Y30" s="1013"/>
      <c r="Z30" s="1013"/>
      <c r="AA30" s="1013"/>
      <c r="AB30" s="1013"/>
      <c r="AC30" s="1013"/>
      <c r="AD30" s="1013"/>
      <c r="AE30" s="1013"/>
      <c r="AF30" s="1017"/>
      <c r="AG30" s="251"/>
      <c r="AH30" s="1012">
        <f>(CRIANÇA!N21+CRIANÇA!N22)*CRIANÇA!V31</f>
        <v>0</v>
      </c>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c r="BI30" s="260"/>
      <c r="BJ30" s="1013"/>
      <c r="BK30" s="1013"/>
      <c r="BL30" s="1013"/>
      <c r="BM30" s="1013"/>
      <c r="BN30" s="1013"/>
      <c r="BO30" s="1013"/>
      <c r="BP30" s="1013"/>
      <c r="BQ30" s="1013"/>
      <c r="BR30" s="1013"/>
      <c r="BS30" s="1013" t="e">
        <f>SUM(CRIANÇA!N21:Q22)*CRIANÇA!V42/Tutorial!V562</f>
        <v>#DIV/0!</v>
      </c>
      <c r="BT30" s="1013"/>
      <c r="BU30" s="1013"/>
      <c r="BV30" s="1013"/>
      <c r="BW30" s="1013"/>
      <c r="BX30" s="1013"/>
      <c r="BY30" s="1013"/>
      <c r="BZ30" s="1013"/>
      <c r="CA30" s="1017"/>
      <c r="CB30" s="251"/>
      <c r="CC30" s="1012">
        <f>SUM(CRIANÇA!N21:Q22)*CRIANÇA!V45</f>
        <v>0</v>
      </c>
      <c r="CD30" s="1013"/>
      <c r="CE30" s="1013"/>
      <c r="CF30" s="1013"/>
      <c r="CG30" s="1013"/>
      <c r="CH30" s="1013"/>
      <c r="CI30" s="1013"/>
      <c r="CJ30" s="1013"/>
      <c r="CK30" s="1017"/>
      <c r="CL30" s="148"/>
      <c r="CM30" s="253"/>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251"/>
      <c r="ES30" s="251"/>
      <c r="ET30" s="251"/>
      <c r="EU30" s="251"/>
      <c r="EV30" s="251"/>
      <c r="EW30" s="251"/>
      <c r="EX30" s="251"/>
      <c r="EY30" s="251"/>
      <c r="EZ30" s="251"/>
      <c r="FA30" s="251"/>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row>
    <row r="31" spans="2:190" s="249" customFormat="1" ht="20.100000000000001" hidden="1" customHeight="1" x14ac:dyDescent="0.2">
      <c r="B31" s="1073" t="s">
        <v>999</v>
      </c>
      <c r="C31" s="1073"/>
      <c r="D31" s="1073"/>
      <c r="E31" s="1073"/>
      <c r="F31" s="1073"/>
      <c r="G31" s="1073"/>
      <c r="H31" s="1073"/>
      <c r="I31" s="1073"/>
      <c r="J31" s="1073"/>
      <c r="K31" s="1073"/>
      <c r="L31" s="1073"/>
      <c r="M31" s="1074"/>
      <c r="N31" s="262"/>
      <c r="O31" s="1007"/>
      <c r="P31" s="1008"/>
      <c r="Q31" s="1008"/>
      <c r="R31" s="1008"/>
      <c r="S31" s="1008"/>
      <c r="T31" s="1008"/>
      <c r="U31" s="1008"/>
      <c r="V31" s="1008"/>
      <c r="W31" s="1008"/>
      <c r="X31" s="1008">
        <f>SUM(CRIANÇA!R21:U22)*CRIANÇA!V39</f>
        <v>0</v>
      </c>
      <c r="Y31" s="1008"/>
      <c r="Z31" s="1008"/>
      <c r="AA31" s="1008"/>
      <c r="AB31" s="1008"/>
      <c r="AC31" s="1008"/>
      <c r="AD31" s="1008"/>
      <c r="AE31" s="1008"/>
      <c r="AF31" s="1018"/>
      <c r="AG31" s="251"/>
      <c r="AH31" s="1007"/>
      <c r="AI31" s="1008"/>
      <c r="AJ31" s="1008"/>
      <c r="AK31" s="1008"/>
      <c r="AL31" s="1008"/>
      <c r="AM31" s="1008"/>
      <c r="AN31" s="1008"/>
      <c r="AO31" s="1008"/>
      <c r="AP31" s="1008"/>
      <c r="AQ31" s="1008">
        <f>SUM(CRIANÇA!R21:U22)*CRIANÇA!V38</f>
        <v>0</v>
      </c>
      <c r="AR31" s="1008"/>
      <c r="AS31" s="1008"/>
      <c r="AT31" s="1008"/>
      <c r="AU31" s="1008"/>
      <c r="AV31" s="1008"/>
      <c r="AW31" s="1008"/>
      <c r="AX31" s="1008"/>
      <c r="AY31" s="1008"/>
      <c r="AZ31" s="1008"/>
      <c r="BA31" s="1008"/>
      <c r="BB31" s="1008"/>
      <c r="BC31" s="1008"/>
      <c r="BD31" s="1008"/>
      <c r="BE31" s="1008"/>
      <c r="BF31" s="1008"/>
      <c r="BG31" s="1008"/>
      <c r="BH31" s="1008"/>
      <c r="BI31" s="260"/>
      <c r="BJ31" s="1008"/>
      <c r="BK31" s="1008"/>
      <c r="BL31" s="1008"/>
      <c r="BM31" s="1008"/>
      <c r="BN31" s="1008"/>
      <c r="BO31" s="1008"/>
      <c r="BP31" s="1008"/>
      <c r="BQ31" s="1008"/>
      <c r="BR31" s="1008"/>
      <c r="BS31" s="1008"/>
      <c r="BT31" s="1008"/>
      <c r="BU31" s="1008"/>
      <c r="BV31" s="1008"/>
      <c r="BW31" s="1008"/>
      <c r="BX31" s="1008"/>
      <c r="BY31" s="1008"/>
      <c r="BZ31" s="1008"/>
      <c r="CA31" s="1018"/>
      <c r="CB31" s="251"/>
      <c r="CC31" s="1007"/>
      <c r="CD31" s="1008"/>
      <c r="CE31" s="1008"/>
      <c r="CF31" s="1008"/>
      <c r="CG31" s="1008"/>
      <c r="CH31" s="1008"/>
      <c r="CI31" s="1008"/>
      <c r="CJ31" s="1008"/>
      <c r="CK31" s="1018"/>
      <c r="CL31" s="148"/>
      <c r="CM31" s="253"/>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251"/>
      <c r="ES31" s="251"/>
      <c r="ET31" s="251"/>
      <c r="EU31" s="251"/>
      <c r="EV31" s="251"/>
      <c r="EW31" s="251"/>
      <c r="EX31" s="251"/>
      <c r="EY31" s="251"/>
      <c r="EZ31" s="251"/>
      <c r="FA31" s="251"/>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row>
    <row r="32" spans="2:190" s="249" customFormat="1" ht="20.100000000000001" hidden="1" customHeight="1" x14ac:dyDescent="0.2">
      <c r="B32" s="1078" t="s">
        <v>372</v>
      </c>
      <c r="C32" s="1078"/>
      <c r="D32" s="1078"/>
      <c r="E32" s="1078"/>
      <c r="F32" s="1078"/>
      <c r="G32" s="1078"/>
      <c r="H32" s="1078"/>
      <c r="I32" s="1078"/>
      <c r="J32" s="1078"/>
      <c r="K32" s="1078"/>
      <c r="L32" s="1078"/>
      <c r="M32" s="1079"/>
      <c r="N32" s="262"/>
      <c r="O32" s="1014"/>
      <c r="P32" s="1015"/>
      <c r="Q32" s="1015"/>
      <c r="R32" s="1015"/>
      <c r="S32" s="1015"/>
      <c r="T32" s="1015"/>
      <c r="U32" s="1015"/>
      <c r="V32" s="1015"/>
      <c r="W32" s="1015"/>
      <c r="X32" s="1015">
        <f>SUM(CRIANÇA!V21:Y22)*CRIANÇA!V41</f>
        <v>0</v>
      </c>
      <c r="Y32" s="1015"/>
      <c r="Z32" s="1015"/>
      <c r="AA32" s="1015"/>
      <c r="AB32" s="1015"/>
      <c r="AC32" s="1015"/>
      <c r="AD32" s="1015"/>
      <c r="AE32" s="1015"/>
      <c r="AF32" s="1020"/>
      <c r="AG32" s="251"/>
      <c r="AH32" s="1014"/>
      <c r="AI32" s="1015"/>
      <c r="AJ32" s="1015"/>
      <c r="AK32" s="1015"/>
      <c r="AL32" s="1015"/>
      <c r="AM32" s="1015"/>
      <c r="AN32" s="1015"/>
      <c r="AO32" s="1015"/>
      <c r="AP32" s="1015"/>
      <c r="AQ32" s="1015">
        <f>SUM(CRIANÇA!V21:Y22)*CRIANÇA!V40</f>
        <v>0</v>
      </c>
      <c r="AR32" s="1015"/>
      <c r="AS32" s="1015"/>
      <c r="AT32" s="1015"/>
      <c r="AU32" s="1015"/>
      <c r="AV32" s="1015"/>
      <c r="AW32" s="1015"/>
      <c r="AX32" s="1015"/>
      <c r="AY32" s="1015"/>
      <c r="AZ32" s="1015"/>
      <c r="BA32" s="1015"/>
      <c r="BB32" s="1015"/>
      <c r="BC32" s="1015"/>
      <c r="BD32" s="1015"/>
      <c r="BE32" s="1015"/>
      <c r="BF32" s="1015"/>
      <c r="BG32" s="1015"/>
      <c r="BH32" s="1015"/>
      <c r="BI32" s="260"/>
      <c r="BJ32" s="1015">
        <f>(CRIANÇA!V21+CRIANÇA!V22)*CRIANÇA!V44</f>
        <v>0</v>
      </c>
      <c r="BK32" s="1015"/>
      <c r="BL32" s="1015"/>
      <c r="BM32" s="1015"/>
      <c r="BN32" s="1015"/>
      <c r="BO32" s="1015"/>
      <c r="BP32" s="1015"/>
      <c r="BQ32" s="1015"/>
      <c r="BR32" s="1015"/>
      <c r="BS32" s="1015"/>
      <c r="BT32" s="1015"/>
      <c r="BU32" s="1015"/>
      <c r="BV32" s="1015"/>
      <c r="BW32" s="1015"/>
      <c r="BX32" s="1015"/>
      <c r="BY32" s="1015"/>
      <c r="BZ32" s="1015"/>
      <c r="CA32" s="1020"/>
      <c r="CB32" s="251"/>
      <c r="CC32" s="1014"/>
      <c r="CD32" s="1015"/>
      <c r="CE32" s="1015"/>
      <c r="CF32" s="1015"/>
      <c r="CG32" s="1015"/>
      <c r="CH32" s="1015"/>
      <c r="CI32" s="1015"/>
      <c r="CJ32" s="1015"/>
      <c r="CK32" s="1020"/>
      <c r="CL32" s="148"/>
      <c r="CM32" s="253"/>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251"/>
      <c r="ES32" s="251"/>
      <c r="ET32" s="251"/>
      <c r="EU32" s="251"/>
      <c r="EV32" s="251"/>
      <c r="EW32" s="251"/>
      <c r="EX32" s="251"/>
      <c r="EY32" s="251"/>
      <c r="EZ32" s="251"/>
      <c r="FA32" s="251"/>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row>
    <row r="33" spans="2:190" ht="20.100000000000001" hidden="1" customHeight="1" x14ac:dyDescent="0.25">
      <c r="B33" s="264"/>
      <c r="C33" s="264"/>
      <c r="D33" s="264"/>
      <c r="E33" s="264"/>
      <c r="F33" s="264"/>
      <c r="G33" s="264"/>
      <c r="H33" s="264"/>
      <c r="I33" s="264"/>
      <c r="J33" s="264"/>
      <c r="K33" s="264"/>
      <c r="L33" s="264"/>
      <c r="M33" s="265"/>
      <c r="N33" s="266"/>
      <c r="O33" s="266"/>
      <c r="P33" s="266"/>
      <c r="Q33" s="266"/>
      <c r="R33" s="266"/>
      <c r="S33" s="266"/>
      <c r="T33" s="266"/>
      <c r="U33" s="266"/>
      <c r="V33" s="266"/>
      <c r="W33" s="266"/>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7"/>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49"/>
      <c r="DY33" s="266"/>
      <c r="DZ33" s="266"/>
      <c r="EA33" s="266"/>
    </row>
    <row r="34" spans="2:190" s="249" customFormat="1" ht="20.100000000000001" customHeight="1" x14ac:dyDescent="0.2">
      <c r="B34" s="1077" t="s">
        <v>7</v>
      </c>
      <c r="C34" s="1077"/>
      <c r="D34" s="1077"/>
      <c r="E34" s="1077"/>
      <c r="F34" s="1077"/>
      <c r="G34" s="1077"/>
      <c r="H34" s="1077"/>
      <c r="I34" s="1077"/>
      <c r="J34" s="1077"/>
      <c r="K34" s="1077"/>
      <c r="L34" s="1077"/>
      <c r="M34" s="1077"/>
      <c r="N34" s="262"/>
      <c r="O34" s="998">
        <f>SUM(O25:W27,O30:W32)</f>
        <v>0</v>
      </c>
      <c r="P34" s="998"/>
      <c r="Q34" s="998"/>
      <c r="R34" s="998"/>
      <c r="S34" s="998"/>
      <c r="T34" s="998"/>
      <c r="U34" s="998"/>
      <c r="V34" s="998"/>
      <c r="W34" s="998"/>
      <c r="X34" s="998">
        <f>SUM(X25:AF27,X30:AF32)</f>
        <v>0</v>
      </c>
      <c r="Y34" s="998"/>
      <c r="Z34" s="998"/>
      <c r="AA34" s="998"/>
      <c r="AB34" s="998"/>
      <c r="AC34" s="998"/>
      <c r="AD34" s="998"/>
      <c r="AE34" s="998"/>
      <c r="AF34" s="998"/>
      <c r="AG34" s="251"/>
      <c r="AH34" s="998">
        <f>SUM(AH25:AP27,AH30:AP32)</f>
        <v>0</v>
      </c>
      <c r="AI34" s="998"/>
      <c r="AJ34" s="998"/>
      <c r="AK34" s="998"/>
      <c r="AL34" s="998"/>
      <c r="AM34" s="998"/>
      <c r="AN34" s="998"/>
      <c r="AO34" s="998"/>
      <c r="AP34" s="998"/>
      <c r="AQ34" s="998">
        <f>SUM(AQ25:AY27,AQ30:AY32)</f>
        <v>0</v>
      </c>
      <c r="AR34" s="998"/>
      <c r="AS34" s="998"/>
      <c r="AT34" s="998"/>
      <c r="AU34" s="998"/>
      <c r="AV34" s="998"/>
      <c r="AW34" s="998"/>
      <c r="AX34" s="998"/>
      <c r="AY34" s="998"/>
      <c r="AZ34" s="998">
        <f>SUM(AZ25:BH27,AZ30:BH32)</f>
        <v>0</v>
      </c>
      <c r="BA34" s="998"/>
      <c r="BB34" s="998"/>
      <c r="BC34" s="998"/>
      <c r="BD34" s="998"/>
      <c r="BE34" s="998"/>
      <c r="BF34" s="998"/>
      <c r="BG34" s="998"/>
      <c r="BH34" s="998"/>
      <c r="BI34" s="251"/>
      <c r="BJ34" s="998">
        <f>SUM(BJ25:BR27,BJ30:BR32)</f>
        <v>0</v>
      </c>
      <c r="BK34" s="998"/>
      <c r="BL34" s="998"/>
      <c r="BM34" s="998"/>
      <c r="BN34" s="998"/>
      <c r="BO34" s="998"/>
      <c r="BP34" s="998"/>
      <c r="BQ34" s="998"/>
      <c r="BR34" s="998"/>
      <c r="BS34" s="998" t="e">
        <f>SUM(BS25:CA27,BS30:CA32)</f>
        <v>#DIV/0!</v>
      </c>
      <c r="BT34" s="998"/>
      <c r="BU34" s="998"/>
      <c r="BV34" s="998"/>
      <c r="BW34" s="998"/>
      <c r="BX34" s="998"/>
      <c r="BY34" s="998"/>
      <c r="BZ34" s="998"/>
      <c r="CA34" s="998"/>
      <c r="CB34" s="251"/>
      <c r="CC34" s="998">
        <f>SUM(CC25:CK27,CC30:CK32)</f>
        <v>0</v>
      </c>
      <c r="CD34" s="998"/>
      <c r="CE34" s="998"/>
      <c r="CF34" s="998"/>
      <c r="CG34" s="998"/>
      <c r="CH34" s="998"/>
      <c r="CI34" s="998"/>
      <c r="CJ34" s="998"/>
      <c r="CK34" s="998"/>
      <c r="CL34" s="250"/>
      <c r="CM34" s="253"/>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251"/>
      <c r="ES34" s="251"/>
      <c r="ET34" s="251"/>
      <c r="EU34" s="251"/>
      <c r="EV34" s="251"/>
      <c r="EW34" s="251"/>
      <c r="EX34" s="251"/>
      <c r="EY34" s="251"/>
      <c r="EZ34" s="251"/>
      <c r="FA34" s="251"/>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row>
    <row r="35" spans="2:190" s="249" customFormat="1" ht="7.5" customHeight="1" x14ac:dyDescent="0.2">
      <c r="B35" s="268"/>
      <c r="C35" s="268"/>
      <c r="D35" s="268"/>
      <c r="E35" s="268"/>
      <c r="F35" s="268"/>
      <c r="G35" s="268"/>
      <c r="H35" s="268"/>
      <c r="I35" s="268"/>
      <c r="J35" s="268"/>
      <c r="K35" s="268"/>
      <c r="L35" s="268"/>
      <c r="M35" s="268"/>
      <c r="O35" s="216"/>
      <c r="P35" s="216"/>
      <c r="Q35" s="216"/>
      <c r="R35" s="216"/>
      <c r="S35" s="216"/>
      <c r="T35" s="216"/>
      <c r="U35" s="216"/>
      <c r="V35" s="216"/>
      <c r="W35" s="216"/>
      <c r="X35" s="216"/>
      <c r="Y35" s="216"/>
      <c r="Z35" s="216"/>
      <c r="AA35" s="216"/>
      <c r="AB35" s="216"/>
      <c r="AC35" s="216"/>
      <c r="AD35" s="216"/>
      <c r="AE35" s="216"/>
      <c r="AF35" s="216"/>
      <c r="AG35" s="251"/>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51"/>
      <c r="CC35" s="216"/>
      <c r="CD35" s="216"/>
      <c r="CE35" s="216"/>
      <c r="CF35" s="216"/>
      <c r="CG35" s="216"/>
      <c r="CH35" s="216"/>
      <c r="CI35" s="216"/>
      <c r="CJ35" s="216"/>
      <c r="CK35" s="216"/>
      <c r="CL35" s="148"/>
      <c r="CM35" s="253"/>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216"/>
      <c r="ES35" s="216"/>
      <c r="ET35" s="216"/>
      <c r="EU35" s="216"/>
      <c r="EV35" s="216"/>
      <c r="EW35" s="216"/>
      <c r="EX35" s="216"/>
      <c r="EY35" s="216"/>
      <c r="EZ35" s="216"/>
      <c r="FA35" s="216"/>
      <c r="FB35" s="216"/>
      <c r="FC35" s="216"/>
      <c r="FD35" s="216"/>
      <c r="FE35" s="216"/>
      <c r="FF35" s="216"/>
      <c r="FG35" s="216"/>
      <c r="FH35" s="216"/>
      <c r="FI35" s="216"/>
      <c r="FJ35" s="216"/>
      <c r="FK35" s="216"/>
      <c r="FL35" s="216"/>
      <c r="FM35" s="216"/>
      <c r="FN35" s="216"/>
      <c r="FO35" s="216"/>
      <c r="FP35" s="216"/>
      <c r="FQ35" s="216"/>
      <c r="FR35" s="216"/>
      <c r="FS35" s="216"/>
      <c r="FT35" s="216"/>
      <c r="FU35" s="216"/>
      <c r="FV35" s="216"/>
      <c r="FW35" s="216"/>
      <c r="FX35" s="216"/>
      <c r="FY35" s="216"/>
      <c r="FZ35" s="216"/>
      <c r="GA35" s="216"/>
      <c r="GB35" s="216"/>
      <c r="GC35" s="216"/>
      <c r="GD35" s="216"/>
      <c r="GE35" s="216"/>
      <c r="GF35" s="216"/>
      <c r="GG35" s="216"/>
      <c r="GH35" s="216"/>
    </row>
    <row r="36" spans="2:190" s="249" customFormat="1" ht="20.100000000000001" hidden="1" customHeight="1" x14ac:dyDescent="0.2">
      <c r="B36" s="1016" t="s">
        <v>63</v>
      </c>
      <c r="C36" s="1016"/>
      <c r="D36" s="1016"/>
      <c r="E36" s="1016"/>
      <c r="F36" s="1016"/>
      <c r="G36" s="1016"/>
      <c r="H36" s="1016"/>
      <c r="I36" s="1016"/>
      <c r="J36" s="1016"/>
      <c r="K36" s="1016"/>
      <c r="L36" s="1016"/>
      <c r="M36" s="1016"/>
      <c r="N36" s="259"/>
      <c r="O36" s="1009"/>
      <c r="P36" s="1009"/>
      <c r="Q36" s="1009"/>
      <c r="R36" s="1009"/>
      <c r="S36" s="1009"/>
      <c r="T36" s="1009"/>
      <c r="U36" s="1009"/>
      <c r="V36" s="1009"/>
      <c r="W36" s="1009"/>
      <c r="X36" s="1009"/>
      <c r="Y36" s="1009"/>
      <c r="Z36" s="1009"/>
      <c r="AA36" s="1009"/>
      <c r="AB36" s="1009"/>
      <c r="AC36" s="1009"/>
      <c r="AD36" s="1009"/>
      <c r="AE36" s="1009"/>
      <c r="AF36" s="1009"/>
      <c r="AG36" s="251"/>
      <c r="AH36" s="1009"/>
      <c r="AI36" s="1009"/>
      <c r="AJ36" s="1009"/>
      <c r="AK36" s="1009"/>
      <c r="AL36" s="1009"/>
      <c r="AM36" s="1009"/>
      <c r="AN36" s="1009"/>
      <c r="AO36" s="1009"/>
      <c r="AP36" s="1009"/>
      <c r="AQ36" s="1009"/>
      <c r="AR36" s="1009"/>
      <c r="AS36" s="1009"/>
      <c r="AT36" s="1009"/>
      <c r="AU36" s="1009"/>
      <c r="AV36" s="1009"/>
      <c r="AW36" s="1009"/>
      <c r="AX36" s="1009"/>
      <c r="AY36" s="1009"/>
      <c r="AZ36" s="1009"/>
      <c r="BA36" s="1009"/>
      <c r="BB36" s="1009"/>
      <c r="BC36" s="1009"/>
      <c r="BD36" s="1009"/>
      <c r="BE36" s="1009"/>
      <c r="BF36" s="1009"/>
      <c r="BG36" s="1009"/>
      <c r="BH36" s="1009"/>
      <c r="BI36" s="251"/>
      <c r="BJ36" s="1009"/>
      <c r="BK36" s="1009"/>
      <c r="BL36" s="1009"/>
      <c r="BM36" s="1009"/>
      <c r="BN36" s="1009"/>
      <c r="BO36" s="1009"/>
      <c r="BP36" s="1009"/>
      <c r="BQ36" s="1009"/>
      <c r="BR36" s="1009"/>
      <c r="BS36" s="1009"/>
      <c r="BT36" s="1009"/>
      <c r="BU36" s="1009"/>
      <c r="BV36" s="1009"/>
      <c r="BW36" s="1009"/>
      <c r="BX36" s="1009"/>
      <c r="BY36" s="1009"/>
      <c r="BZ36" s="1009"/>
      <c r="CA36" s="1009"/>
      <c r="CB36" s="251"/>
      <c r="CC36" s="1009"/>
      <c r="CD36" s="1009"/>
      <c r="CE36" s="1009"/>
      <c r="CF36" s="1009"/>
      <c r="CG36" s="1009"/>
      <c r="CH36" s="1009"/>
      <c r="CI36" s="1009"/>
      <c r="CJ36" s="1009"/>
      <c r="CK36" s="1009"/>
      <c r="CL36" s="148"/>
      <c r="CM36" s="253"/>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251"/>
      <c r="ES36" s="251"/>
      <c r="ET36" s="251"/>
      <c r="EU36" s="251"/>
      <c r="EV36" s="251"/>
      <c r="EW36" s="251"/>
      <c r="EX36" s="251"/>
      <c r="EY36" s="251"/>
      <c r="EZ36" s="251"/>
      <c r="FA36" s="251"/>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row>
    <row r="37" spans="2:190" s="249" customFormat="1" ht="20.100000000000001" hidden="1" customHeight="1" x14ac:dyDescent="0.2">
      <c r="B37" s="1071" t="s">
        <v>13</v>
      </c>
      <c r="C37" s="1071"/>
      <c r="D37" s="1071"/>
      <c r="E37" s="1071"/>
      <c r="F37" s="1071"/>
      <c r="G37" s="1071"/>
      <c r="H37" s="1071"/>
      <c r="I37" s="1071"/>
      <c r="J37" s="1071"/>
      <c r="K37" s="1071"/>
      <c r="L37" s="1071"/>
      <c r="M37" s="1072"/>
      <c r="N37" s="262"/>
      <c r="O37" s="1012">
        <f>SUM(HIPERTENSO!P23:R24)*HIPERTENSO!V35</f>
        <v>0</v>
      </c>
      <c r="P37" s="1013"/>
      <c r="Q37" s="1013"/>
      <c r="R37" s="1013"/>
      <c r="S37" s="1013"/>
      <c r="T37" s="1013"/>
      <c r="U37" s="1013"/>
      <c r="V37" s="1013"/>
      <c r="W37" s="1013"/>
      <c r="X37" s="1013"/>
      <c r="Y37" s="1013"/>
      <c r="Z37" s="1013"/>
      <c r="AA37" s="1013"/>
      <c r="AB37" s="1013"/>
      <c r="AC37" s="1013"/>
      <c r="AD37" s="1013"/>
      <c r="AE37" s="1013"/>
      <c r="AF37" s="1017"/>
      <c r="AG37" s="251"/>
      <c r="AH37" s="1012">
        <f>SUM(HIPERTENSO!P23:R24)*HIPERTENSO!V34</f>
        <v>0</v>
      </c>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c r="BI37" s="260"/>
      <c r="BJ37" s="1013"/>
      <c r="BK37" s="1013"/>
      <c r="BL37" s="1013"/>
      <c r="BM37" s="1013"/>
      <c r="BN37" s="1013"/>
      <c r="BO37" s="1013"/>
      <c r="BP37" s="1013"/>
      <c r="BQ37" s="1013"/>
      <c r="BR37" s="1013"/>
      <c r="BS37" s="1013"/>
      <c r="BT37" s="1013"/>
      <c r="BU37" s="1013"/>
      <c r="BV37" s="1013"/>
      <c r="BW37" s="1013"/>
      <c r="BX37" s="1013"/>
      <c r="BY37" s="1013"/>
      <c r="BZ37" s="1013"/>
      <c r="CA37" s="1017"/>
      <c r="CB37" s="251"/>
      <c r="CC37" s="1012">
        <f>SUM(HIPERTENSO!P23:R24)*HIPERTENSO!V42</f>
        <v>0</v>
      </c>
      <c r="CD37" s="1013"/>
      <c r="CE37" s="1013"/>
      <c r="CF37" s="1013"/>
      <c r="CG37" s="1013"/>
      <c r="CH37" s="1013"/>
      <c r="CI37" s="1013"/>
      <c r="CJ37" s="1013"/>
      <c r="CK37" s="1017"/>
      <c r="CL37" s="148"/>
      <c r="CM37" s="253"/>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251"/>
      <c r="ES37" s="251"/>
      <c r="ET37" s="251"/>
      <c r="EU37" s="251"/>
      <c r="EV37" s="251"/>
      <c r="EW37" s="251"/>
      <c r="EX37" s="251"/>
      <c r="EY37" s="251"/>
      <c r="EZ37" s="251"/>
      <c r="FA37" s="251"/>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row>
    <row r="38" spans="2:190" s="249" customFormat="1" ht="27.75" hidden="1" customHeight="1" x14ac:dyDescent="0.2">
      <c r="B38" s="1073" t="s">
        <v>444</v>
      </c>
      <c r="C38" s="1073"/>
      <c r="D38" s="1073"/>
      <c r="E38" s="1073"/>
      <c r="F38" s="1073"/>
      <c r="G38" s="1073"/>
      <c r="H38" s="1073"/>
      <c r="I38" s="1073"/>
      <c r="J38" s="1073"/>
      <c r="K38" s="1073" t="str">
        <f t="array" ref="K38">IDOSO!K31:W45</f>
        <v>Primeira avaliação: 1 consulta pelo enfermeiro e 1 consulta pelo médico, de forma sequencial e complementar.</v>
      </c>
      <c r="L38" s="1073"/>
      <c r="M38" s="1074"/>
      <c r="N38" s="262"/>
      <c r="O38" s="1007"/>
      <c r="P38" s="1008"/>
      <c r="Q38" s="1008"/>
      <c r="R38" s="1008"/>
      <c r="S38" s="1008"/>
      <c r="T38" s="1008"/>
      <c r="U38" s="1008"/>
      <c r="V38" s="1008"/>
      <c r="W38" s="1008"/>
      <c r="X38" s="1008">
        <f>SUM(HIPERTENSO!V23:AA24)*HIPERTENSO!V37</f>
        <v>0</v>
      </c>
      <c r="Y38" s="1008"/>
      <c r="Z38" s="1008"/>
      <c r="AA38" s="1008"/>
      <c r="AB38" s="1008"/>
      <c r="AC38" s="1008"/>
      <c r="AD38" s="1008"/>
      <c r="AE38" s="1008"/>
      <c r="AF38" s="1018"/>
      <c r="AG38" s="251"/>
      <c r="AH38" s="1007"/>
      <c r="AI38" s="1008"/>
      <c r="AJ38" s="1008"/>
      <c r="AK38" s="1008"/>
      <c r="AL38" s="1008"/>
      <c r="AM38" s="1008"/>
      <c r="AN38" s="1008"/>
      <c r="AO38" s="1008"/>
      <c r="AP38" s="1008"/>
      <c r="AQ38" s="1008">
        <f>SUM(HIPERTENSO!V23:AA24)*HIPERTENSO!V36</f>
        <v>0</v>
      </c>
      <c r="AR38" s="1008"/>
      <c r="AS38" s="1008"/>
      <c r="AT38" s="1008"/>
      <c r="AU38" s="1008"/>
      <c r="AV38" s="1008"/>
      <c r="AW38" s="1008"/>
      <c r="AX38" s="1008"/>
      <c r="AY38" s="1008"/>
      <c r="AZ38" s="1008"/>
      <c r="BA38" s="1008"/>
      <c r="BB38" s="1008"/>
      <c r="BC38" s="1008"/>
      <c r="BD38" s="1008"/>
      <c r="BE38" s="1008"/>
      <c r="BF38" s="1008"/>
      <c r="BG38" s="1008"/>
      <c r="BH38" s="1008"/>
      <c r="BI38" s="260"/>
      <c r="BJ38" s="1008"/>
      <c r="BK38" s="1008"/>
      <c r="BL38" s="1008"/>
      <c r="BM38" s="1008"/>
      <c r="BN38" s="1008"/>
      <c r="BO38" s="1008"/>
      <c r="BP38" s="1008"/>
      <c r="BQ38" s="1008"/>
      <c r="BR38" s="1008"/>
      <c r="BS38" s="1008" t="e">
        <f>SUM(HIPERTENSO!V23:AA24)*HIPERTENSO!V40/Tutorial!V562</f>
        <v>#DIV/0!</v>
      </c>
      <c r="BT38" s="1008"/>
      <c r="BU38" s="1008"/>
      <c r="BV38" s="1008"/>
      <c r="BW38" s="1008"/>
      <c r="BX38" s="1008"/>
      <c r="BY38" s="1008"/>
      <c r="BZ38" s="1008"/>
      <c r="CA38" s="1018"/>
      <c r="CB38" s="251"/>
      <c r="CC38" s="1007"/>
      <c r="CD38" s="1008"/>
      <c r="CE38" s="1008"/>
      <c r="CF38" s="1008"/>
      <c r="CG38" s="1008"/>
      <c r="CH38" s="1008"/>
      <c r="CI38" s="1008"/>
      <c r="CJ38" s="1008"/>
      <c r="CK38" s="1018"/>
      <c r="CL38" s="148"/>
      <c r="CM38" s="253"/>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251"/>
      <c r="ES38" s="251"/>
      <c r="ET38" s="251"/>
      <c r="EU38" s="251"/>
      <c r="EV38" s="251"/>
      <c r="EW38" s="251"/>
      <c r="EX38" s="251"/>
      <c r="EY38" s="251"/>
      <c r="EZ38" s="251"/>
      <c r="FA38" s="251"/>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row>
    <row r="39" spans="2:190" s="249" customFormat="1" ht="20.100000000000001" hidden="1" customHeight="1" x14ac:dyDescent="0.2">
      <c r="B39" s="1078" t="s">
        <v>61</v>
      </c>
      <c r="C39" s="1078"/>
      <c r="D39" s="1078"/>
      <c r="E39" s="1078"/>
      <c r="F39" s="1078"/>
      <c r="G39" s="1078"/>
      <c r="H39" s="1078"/>
      <c r="I39" s="1078"/>
      <c r="J39" s="1078"/>
      <c r="K39" s="1078"/>
      <c r="L39" s="1078"/>
      <c r="M39" s="1079"/>
      <c r="N39" s="262"/>
      <c r="O39" s="1014"/>
      <c r="P39" s="1015"/>
      <c r="Q39" s="1015"/>
      <c r="R39" s="1015"/>
      <c r="S39" s="1015"/>
      <c r="T39" s="1015"/>
      <c r="U39" s="1015"/>
      <c r="V39" s="1015"/>
      <c r="W39" s="1015"/>
      <c r="X39" s="1015">
        <f>SUM(HIPERTENSO!S23:U24)*HIPERTENSO!V39</f>
        <v>0</v>
      </c>
      <c r="Y39" s="1015"/>
      <c r="Z39" s="1015"/>
      <c r="AA39" s="1015"/>
      <c r="AB39" s="1015"/>
      <c r="AC39" s="1015"/>
      <c r="AD39" s="1015"/>
      <c r="AE39" s="1015"/>
      <c r="AF39" s="1020"/>
      <c r="AG39" s="251"/>
      <c r="AH39" s="1014"/>
      <c r="AI39" s="1015"/>
      <c r="AJ39" s="1015"/>
      <c r="AK39" s="1015"/>
      <c r="AL39" s="1015"/>
      <c r="AM39" s="1015"/>
      <c r="AN39" s="1015"/>
      <c r="AO39" s="1015"/>
      <c r="AP39" s="1015"/>
      <c r="AQ39" s="1015">
        <f>SUM(HIPERTENSO!S23:U24)*HIPERTENSO!V38</f>
        <v>0</v>
      </c>
      <c r="AR39" s="1015"/>
      <c r="AS39" s="1015"/>
      <c r="AT39" s="1015"/>
      <c r="AU39" s="1015"/>
      <c r="AV39" s="1015"/>
      <c r="AW39" s="1015"/>
      <c r="AX39" s="1015"/>
      <c r="AY39" s="1015"/>
      <c r="AZ39" s="1015"/>
      <c r="BA39" s="1015"/>
      <c r="BB39" s="1015"/>
      <c r="BC39" s="1015"/>
      <c r="BD39" s="1015"/>
      <c r="BE39" s="1015"/>
      <c r="BF39" s="1015"/>
      <c r="BG39" s="1015"/>
      <c r="BH39" s="1015"/>
      <c r="BI39" s="260"/>
      <c r="BJ39" s="1015">
        <f>(HIPERTENSO!S23+HIPERTENSO!S24)*HIPERTENSO!V41</f>
        <v>0</v>
      </c>
      <c r="BK39" s="1015"/>
      <c r="BL39" s="1015"/>
      <c r="BM39" s="1015"/>
      <c r="BN39" s="1015"/>
      <c r="BO39" s="1015"/>
      <c r="BP39" s="1015"/>
      <c r="BQ39" s="1015"/>
      <c r="BR39" s="1015"/>
      <c r="BS39" s="1015" t="e">
        <f>SUM(HIPERTENSO!S23:U24)*HIPERTENSO!V40/Tutorial!V562</f>
        <v>#DIV/0!</v>
      </c>
      <c r="BT39" s="1015"/>
      <c r="BU39" s="1015"/>
      <c r="BV39" s="1015"/>
      <c r="BW39" s="1015"/>
      <c r="BX39" s="1015"/>
      <c r="BY39" s="1015"/>
      <c r="BZ39" s="1015"/>
      <c r="CA39" s="1020"/>
      <c r="CB39" s="251"/>
      <c r="CC39" s="1014"/>
      <c r="CD39" s="1015"/>
      <c r="CE39" s="1015"/>
      <c r="CF39" s="1015"/>
      <c r="CG39" s="1015"/>
      <c r="CH39" s="1015"/>
      <c r="CI39" s="1015"/>
      <c r="CJ39" s="1015"/>
      <c r="CK39" s="1020"/>
      <c r="CL39" s="148"/>
      <c r="CM39" s="253"/>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251"/>
      <c r="ES39" s="251"/>
      <c r="ET39" s="251"/>
      <c r="EU39" s="251"/>
      <c r="EV39" s="251"/>
      <c r="EW39" s="251"/>
      <c r="EX39" s="251"/>
      <c r="EY39" s="251"/>
      <c r="EZ39" s="251"/>
      <c r="FA39" s="251"/>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row>
    <row r="40" spans="2:190" ht="20.100000000000001" hidden="1" customHeight="1" x14ac:dyDescent="0.25">
      <c r="B40" s="264"/>
      <c r="C40" s="264"/>
      <c r="D40" s="264"/>
      <c r="E40" s="264"/>
      <c r="F40" s="264"/>
      <c r="G40" s="264"/>
      <c r="H40" s="264"/>
      <c r="I40" s="264"/>
      <c r="J40" s="264"/>
      <c r="K40" s="264"/>
      <c r="L40" s="264"/>
      <c r="M40" s="265"/>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7"/>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49"/>
      <c r="DY40" s="266"/>
      <c r="DZ40" s="266"/>
      <c r="EA40" s="266"/>
    </row>
    <row r="41" spans="2:190" s="249" customFormat="1" ht="20.100000000000001" customHeight="1" x14ac:dyDescent="0.2">
      <c r="B41" s="1088" t="s">
        <v>1040</v>
      </c>
      <c r="C41" s="1088"/>
      <c r="D41" s="1088"/>
      <c r="E41" s="1088"/>
      <c r="F41" s="1088"/>
      <c r="G41" s="1088"/>
      <c r="H41" s="1088"/>
      <c r="I41" s="1088"/>
      <c r="J41" s="1088"/>
      <c r="K41" s="1088"/>
      <c r="L41" s="1088"/>
      <c r="M41" s="1088"/>
      <c r="N41" s="262"/>
      <c r="O41" s="998">
        <f>SUM(O37:W39)</f>
        <v>0</v>
      </c>
      <c r="P41" s="998"/>
      <c r="Q41" s="998"/>
      <c r="R41" s="998"/>
      <c r="S41" s="998"/>
      <c r="T41" s="998"/>
      <c r="U41" s="998"/>
      <c r="V41" s="998"/>
      <c r="W41" s="998"/>
      <c r="X41" s="998">
        <f>SUM(X37:AF39)</f>
        <v>0</v>
      </c>
      <c r="Y41" s="998"/>
      <c r="Z41" s="998"/>
      <c r="AA41" s="998"/>
      <c r="AB41" s="998"/>
      <c r="AC41" s="998"/>
      <c r="AD41" s="998"/>
      <c r="AE41" s="998"/>
      <c r="AF41" s="998"/>
      <c r="AG41" s="251"/>
      <c r="AH41" s="998">
        <f>SUM(AH37:AP39)</f>
        <v>0</v>
      </c>
      <c r="AI41" s="998"/>
      <c r="AJ41" s="998"/>
      <c r="AK41" s="998"/>
      <c r="AL41" s="998"/>
      <c r="AM41" s="998"/>
      <c r="AN41" s="998"/>
      <c r="AO41" s="998"/>
      <c r="AP41" s="998"/>
      <c r="AQ41" s="998">
        <f>SUM(AQ37:AY39)</f>
        <v>0</v>
      </c>
      <c r="AR41" s="998"/>
      <c r="AS41" s="998"/>
      <c r="AT41" s="998"/>
      <c r="AU41" s="998"/>
      <c r="AV41" s="998"/>
      <c r="AW41" s="998"/>
      <c r="AX41" s="998"/>
      <c r="AY41" s="998"/>
      <c r="AZ41" s="998">
        <f>SUM(AZ37:BH39)</f>
        <v>0</v>
      </c>
      <c r="BA41" s="998"/>
      <c r="BB41" s="998"/>
      <c r="BC41" s="998"/>
      <c r="BD41" s="998"/>
      <c r="BE41" s="998"/>
      <c r="BF41" s="998"/>
      <c r="BG41" s="998"/>
      <c r="BH41" s="998"/>
      <c r="BI41" s="251"/>
      <c r="BJ41" s="998">
        <f>SUM(BJ37:BR39)</f>
        <v>0</v>
      </c>
      <c r="BK41" s="998"/>
      <c r="BL41" s="998"/>
      <c r="BM41" s="998"/>
      <c r="BN41" s="998"/>
      <c r="BO41" s="998"/>
      <c r="BP41" s="998"/>
      <c r="BQ41" s="998"/>
      <c r="BR41" s="998"/>
      <c r="BS41" s="998" t="e">
        <f>SUM(BS37:CA39)</f>
        <v>#DIV/0!</v>
      </c>
      <c r="BT41" s="998"/>
      <c r="BU41" s="998"/>
      <c r="BV41" s="998"/>
      <c r="BW41" s="998"/>
      <c r="BX41" s="998"/>
      <c r="BY41" s="998"/>
      <c r="BZ41" s="998"/>
      <c r="CA41" s="998"/>
      <c r="CB41" s="251"/>
      <c r="CC41" s="998">
        <f>SUM(CC37:CK39)</f>
        <v>0</v>
      </c>
      <c r="CD41" s="998"/>
      <c r="CE41" s="998"/>
      <c r="CF41" s="998"/>
      <c r="CG41" s="998"/>
      <c r="CH41" s="998"/>
      <c r="CI41" s="998"/>
      <c r="CJ41" s="998"/>
      <c r="CK41" s="998"/>
      <c r="CL41" s="148"/>
      <c r="CM41" s="253"/>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251"/>
      <c r="ES41" s="251"/>
      <c r="ET41" s="251"/>
      <c r="EU41" s="251"/>
      <c r="EV41" s="251"/>
      <c r="EW41" s="251"/>
      <c r="EX41" s="251"/>
      <c r="EY41" s="251"/>
      <c r="EZ41" s="251"/>
      <c r="FA41" s="251"/>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row>
    <row r="42" spans="2:190" s="249" customFormat="1" ht="7.5" customHeight="1" x14ac:dyDescent="0.2">
      <c r="B42" s="268"/>
      <c r="C42" s="268"/>
      <c r="D42" s="268"/>
      <c r="E42" s="268"/>
      <c r="F42" s="268"/>
      <c r="G42" s="268"/>
      <c r="H42" s="268"/>
      <c r="I42" s="268"/>
      <c r="J42" s="268"/>
      <c r="K42" s="268"/>
      <c r="L42" s="268"/>
      <c r="M42" s="268"/>
      <c r="O42" s="216"/>
      <c r="P42" s="216"/>
      <c r="Q42" s="216"/>
      <c r="R42" s="216"/>
      <c r="S42" s="216"/>
      <c r="T42" s="216"/>
      <c r="U42" s="216"/>
      <c r="V42" s="216"/>
      <c r="W42" s="216"/>
      <c r="X42" s="216"/>
      <c r="Y42" s="216"/>
      <c r="Z42" s="216"/>
      <c r="AA42" s="216"/>
      <c r="AB42" s="216"/>
      <c r="AC42" s="216"/>
      <c r="AD42" s="216"/>
      <c r="AE42" s="216"/>
      <c r="AF42" s="216"/>
      <c r="AG42" s="251"/>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51"/>
      <c r="CC42" s="216"/>
      <c r="CD42" s="216"/>
      <c r="CE42" s="216"/>
      <c r="CF42" s="216"/>
      <c r="CG42" s="216"/>
      <c r="CH42" s="216"/>
      <c r="CI42" s="216"/>
      <c r="CJ42" s="216"/>
      <c r="CK42" s="216"/>
      <c r="CL42" s="148"/>
      <c r="CM42" s="253"/>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216"/>
      <c r="ES42" s="216"/>
      <c r="ET42" s="216"/>
      <c r="EU42" s="216"/>
      <c r="EV42" s="216"/>
      <c r="EW42" s="216"/>
      <c r="EX42" s="216"/>
      <c r="EY42" s="216"/>
      <c r="EZ42" s="216"/>
      <c r="FA42" s="216"/>
      <c r="FB42" s="216"/>
      <c r="FC42" s="216"/>
      <c r="FD42" s="216"/>
      <c r="FE42" s="216"/>
      <c r="FF42" s="216"/>
      <c r="FG42" s="216"/>
      <c r="FH42" s="216"/>
      <c r="FI42" s="216"/>
      <c r="FJ42" s="216"/>
      <c r="FK42" s="216"/>
      <c r="FL42" s="216"/>
      <c r="FM42" s="216"/>
      <c r="FN42" s="216"/>
      <c r="FO42" s="216"/>
      <c r="FP42" s="216"/>
      <c r="FQ42" s="216"/>
      <c r="FR42" s="216"/>
      <c r="FS42" s="216"/>
      <c r="FT42" s="216"/>
      <c r="FU42" s="216"/>
      <c r="FV42" s="216"/>
      <c r="FW42" s="216"/>
      <c r="FX42" s="216"/>
      <c r="FY42" s="216"/>
      <c r="FZ42" s="216"/>
      <c r="GA42" s="216"/>
      <c r="GB42" s="216"/>
      <c r="GC42" s="216"/>
      <c r="GD42" s="216"/>
      <c r="GE42" s="216"/>
      <c r="GF42" s="216"/>
      <c r="GG42" s="216"/>
      <c r="GH42" s="216"/>
    </row>
    <row r="43" spans="2:190" s="249" customFormat="1" ht="20.100000000000001" hidden="1" customHeight="1" x14ac:dyDescent="0.2">
      <c r="B43" s="1016" t="s">
        <v>64</v>
      </c>
      <c r="C43" s="1016"/>
      <c r="D43" s="1016"/>
      <c r="E43" s="1016"/>
      <c r="F43" s="1016"/>
      <c r="G43" s="1016"/>
      <c r="H43" s="1016"/>
      <c r="I43" s="1016"/>
      <c r="J43" s="1016"/>
      <c r="K43" s="1016"/>
      <c r="L43" s="1016"/>
      <c r="M43" s="1016"/>
      <c r="N43" s="259"/>
      <c r="O43" s="1009"/>
      <c r="P43" s="1009"/>
      <c r="Q43" s="1009"/>
      <c r="R43" s="1009"/>
      <c r="S43" s="1009"/>
      <c r="T43" s="1009"/>
      <c r="U43" s="1009"/>
      <c r="V43" s="1009"/>
      <c r="W43" s="1009"/>
      <c r="X43" s="1009"/>
      <c r="Y43" s="1009"/>
      <c r="Z43" s="1009"/>
      <c r="AA43" s="1009"/>
      <c r="AB43" s="1009"/>
      <c r="AC43" s="1009"/>
      <c r="AD43" s="1009"/>
      <c r="AE43" s="1009"/>
      <c r="AF43" s="1009"/>
      <c r="AG43" s="251"/>
      <c r="AH43" s="1009"/>
      <c r="AI43" s="1009"/>
      <c r="AJ43" s="1009"/>
      <c r="AK43" s="1009"/>
      <c r="AL43" s="1009"/>
      <c r="AM43" s="1009"/>
      <c r="AN43" s="1009"/>
      <c r="AO43" s="1009"/>
      <c r="AP43" s="1009"/>
      <c r="AQ43" s="1009"/>
      <c r="AR43" s="1009"/>
      <c r="AS43" s="1009"/>
      <c r="AT43" s="1009"/>
      <c r="AU43" s="1009"/>
      <c r="AV43" s="1009"/>
      <c r="AW43" s="1009"/>
      <c r="AX43" s="1009"/>
      <c r="AY43" s="1009"/>
      <c r="AZ43" s="1009"/>
      <c r="BA43" s="1009"/>
      <c r="BB43" s="1009"/>
      <c r="BC43" s="1009"/>
      <c r="BD43" s="1009"/>
      <c r="BE43" s="1009"/>
      <c r="BF43" s="1009"/>
      <c r="BG43" s="1009"/>
      <c r="BH43" s="1009"/>
      <c r="BI43" s="251"/>
      <c r="BJ43" s="1009"/>
      <c r="BK43" s="1009"/>
      <c r="BL43" s="1009"/>
      <c r="BM43" s="1009"/>
      <c r="BN43" s="1009"/>
      <c r="BO43" s="1009"/>
      <c r="BP43" s="1009"/>
      <c r="BQ43" s="1009"/>
      <c r="BR43" s="1009"/>
      <c r="BS43" s="1009"/>
      <c r="BT43" s="1009"/>
      <c r="BU43" s="1009"/>
      <c r="BV43" s="1009"/>
      <c r="BW43" s="1009"/>
      <c r="BX43" s="1009"/>
      <c r="BY43" s="1009"/>
      <c r="BZ43" s="1009"/>
      <c r="CA43" s="1009"/>
      <c r="CB43" s="251"/>
      <c r="CC43" s="1009"/>
      <c r="CD43" s="1009"/>
      <c r="CE43" s="1009"/>
      <c r="CF43" s="1009"/>
      <c r="CG43" s="1009"/>
      <c r="CH43" s="1009"/>
      <c r="CI43" s="1009"/>
      <c r="CJ43" s="1009"/>
      <c r="CK43" s="1009"/>
      <c r="CL43" s="148"/>
      <c r="CM43" s="253"/>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251"/>
      <c r="ES43" s="251"/>
      <c r="ET43" s="251"/>
      <c r="EU43" s="251"/>
      <c r="EV43" s="251"/>
      <c r="EW43" s="251"/>
      <c r="EX43" s="251"/>
      <c r="EY43" s="251"/>
      <c r="EZ43" s="251"/>
      <c r="FA43" s="251"/>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row>
    <row r="44" spans="2:190" s="249" customFormat="1" ht="20.100000000000001" hidden="1" customHeight="1" x14ac:dyDescent="0.2">
      <c r="B44" s="1071" t="s">
        <v>13</v>
      </c>
      <c r="C44" s="1071"/>
      <c r="D44" s="1071"/>
      <c r="E44" s="1071"/>
      <c r="F44" s="1071"/>
      <c r="G44" s="1071"/>
      <c r="H44" s="1071"/>
      <c r="I44" s="1071"/>
      <c r="J44" s="1071"/>
      <c r="K44" s="1071"/>
      <c r="L44" s="1071"/>
      <c r="M44" s="1072"/>
      <c r="N44" s="262"/>
      <c r="O44" s="1012">
        <f>(SUM(DIABÉTICO!Q23:R24)*DIABÉTICO!V34)*DIABÉTICO!S17</f>
        <v>0</v>
      </c>
      <c r="P44" s="1013"/>
      <c r="Q44" s="1013"/>
      <c r="R44" s="1013"/>
      <c r="S44" s="1013"/>
      <c r="T44" s="1013"/>
      <c r="U44" s="1013"/>
      <c r="V44" s="1013"/>
      <c r="W44" s="1013"/>
      <c r="X44" s="1013"/>
      <c r="Y44" s="1013"/>
      <c r="Z44" s="1013"/>
      <c r="AA44" s="1013"/>
      <c r="AB44" s="1013"/>
      <c r="AC44" s="1013"/>
      <c r="AD44" s="1013"/>
      <c r="AE44" s="1013"/>
      <c r="AF44" s="1017"/>
      <c r="AG44" s="251"/>
      <c r="AH44" s="1012">
        <f>SUM(DIABÉTICO!Q23:R24)*DIABÉTICO!V33*DIABÉTICO!S17</f>
        <v>0</v>
      </c>
      <c r="AI44" s="1013"/>
      <c r="AJ44" s="1013"/>
      <c r="AK44" s="1013"/>
      <c r="AL44" s="1013"/>
      <c r="AM44" s="1013"/>
      <c r="AN44" s="1013"/>
      <c r="AO44" s="1013"/>
      <c r="AP44" s="1013"/>
      <c r="AQ44" s="1013"/>
      <c r="AR44" s="1013"/>
      <c r="AS44" s="1013"/>
      <c r="AT44" s="1013"/>
      <c r="AU44" s="1013"/>
      <c r="AV44" s="1013"/>
      <c r="AW44" s="1013"/>
      <c r="AX44" s="1013"/>
      <c r="AY44" s="1013"/>
      <c r="AZ44" s="1013">
        <f>(AH44+AQ45+AQ46)*DIABÉTICO!V43</f>
        <v>0</v>
      </c>
      <c r="BA44" s="1013"/>
      <c r="BB44" s="1013"/>
      <c r="BC44" s="1013"/>
      <c r="BD44" s="1013"/>
      <c r="BE44" s="1013"/>
      <c r="BF44" s="1013"/>
      <c r="BG44" s="1013"/>
      <c r="BH44" s="1013"/>
      <c r="BI44" s="260"/>
      <c r="BJ44" s="1013"/>
      <c r="BK44" s="1013"/>
      <c r="BL44" s="1013"/>
      <c r="BM44" s="1013"/>
      <c r="BN44" s="1013"/>
      <c r="BO44" s="1013"/>
      <c r="BP44" s="1013"/>
      <c r="BQ44" s="1013"/>
      <c r="BR44" s="1013"/>
      <c r="BS44" s="1013" t="e">
        <f>SUM(DIABÉTICO!Q23:R24)*DIABÉTICO!V39*DIABÉTICO!S17/Tutorial!V562</f>
        <v>#DIV/0!</v>
      </c>
      <c r="BT44" s="1013"/>
      <c r="BU44" s="1013"/>
      <c r="BV44" s="1013"/>
      <c r="BW44" s="1013"/>
      <c r="BX44" s="1013"/>
      <c r="BY44" s="1013"/>
      <c r="BZ44" s="1013"/>
      <c r="CA44" s="1017"/>
      <c r="CB44" s="251"/>
      <c r="CC44" s="1012">
        <f>SUM(DIABÉTICO!Q23:R24)*DIABÉTICO!V41*DIABÉTICO!S17</f>
        <v>0</v>
      </c>
      <c r="CD44" s="1013"/>
      <c r="CE44" s="1013"/>
      <c r="CF44" s="1013"/>
      <c r="CG44" s="1013"/>
      <c r="CH44" s="1013"/>
      <c r="CI44" s="1013"/>
      <c r="CJ44" s="1013"/>
      <c r="CK44" s="1017"/>
      <c r="CL44" s="148"/>
      <c r="CM44" s="253"/>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251"/>
      <c r="ES44" s="251"/>
      <c r="ET44" s="251"/>
      <c r="EU44" s="251"/>
      <c r="EV44" s="251"/>
      <c r="EW44" s="251"/>
      <c r="EX44" s="251"/>
      <c r="EY44" s="251"/>
      <c r="EZ44" s="251"/>
      <c r="FA44" s="251"/>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row>
    <row r="45" spans="2:190" s="249" customFormat="1" ht="20.100000000000001" hidden="1" customHeight="1" x14ac:dyDescent="0.2">
      <c r="B45" s="1073" t="s">
        <v>443</v>
      </c>
      <c r="C45" s="1073"/>
      <c r="D45" s="1073"/>
      <c r="E45" s="1073"/>
      <c r="F45" s="1073"/>
      <c r="G45" s="1073"/>
      <c r="H45" s="1073"/>
      <c r="I45" s="1073"/>
      <c r="J45" s="1073"/>
      <c r="K45" s="1073"/>
      <c r="L45" s="1073"/>
      <c r="M45" s="1074"/>
      <c r="N45" s="262"/>
      <c r="O45" s="1007"/>
      <c r="P45" s="1008"/>
      <c r="Q45" s="1008"/>
      <c r="R45" s="1008"/>
      <c r="S45" s="1008"/>
      <c r="T45" s="1008"/>
      <c r="U45" s="1008"/>
      <c r="V45" s="1008"/>
      <c r="W45" s="1008"/>
      <c r="X45" s="1008">
        <f>SUM(DIABÉTICO!W23:Z24)*DIABÉTICO!V36*DIABÉTICO!S17</f>
        <v>0</v>
      </c>
      <c r="Y45" s="1008"/>
      <c r="Z45" s="1008"/>
      <c r="AA45" s="1008"/>
      <c r="AB45" s="1008"/>
      <c r="AC45" s="1008"/>
      <c r="AD45" s="1008"/>
      <c r="AE45" s="1008"/>
      <c r="AF45" s="1018"/>
      <c r="AG45" s="251"/>
      <c r="AH45" s="1007"/>
      <c r="AI45" s="1008"/>
      <c r="AJ45" s="1008"/>
      <c r="AK45" s="1008"/>
      <c r="AL45" s="1008"/>
      <c r="AM45" s="1008"/>
      <c r="AN45" s="1008"/>
      <c r="AO45" s="1008"/>
      <c r="AP45" s="1008"/>
      <c r="AQ45" s="1008">
        <f>SUM(DIABÉTICO!W23:Z24)*DIABÉTICO!V35*DIABÉTICO!S17</f>
        <v>0</v>
      </c>
      <c r="AR45" s="1008"/>
      <c r="AS45" s="1008"/>
      <c r="AT45" s="1008"/>
      <c r="AU45" s="1008"/>
      <c r="AV45" s="1008"/>
      <c r="AW45" s="1008"/>
      <c r="AX45" s="1008"/>
      <c r="AY45" s="1008"/>
      <c r="AZ45" s="1008"/>
      <c r="BA45" s="1008"/>
      <c r="BB45" s="1008"/>
      <c r="BC45" s="1008"/>
      <c r="BD45" s="1008"/>
      <c r="BE45" s="1008"/>
      <c r="BF45" s="1008"/>
      <c r="BG45" s="1008"/>
      <c r="BH45" s="1008"/>
      <c r="BI45" s="260"/>
      <c r="BJ45" s="1008"/>
      <c r="BK45" s="1008"/>
      <c r="BL45" s="1008"/>
      <c r="BM45" s="1008"/>
      <c r="BN45" s="1008"/>
      <c r="BO45" s="1008"/>
      <c r="BP45" s="1008"/>
      <c r="BQ45" s="1008"/>
      <c r="BR45" s="1008"/>
      <c r="BS45" s="1008"/>
      <c r="BT45" s="1008"/>
      <c r="BU45" s="1008"/>
      <c r="BV45" s="1008"/>
      <c r="BW45" s="1008"/>
      <c r="BX45" s="1008"/>
      <c r="BY45" s="1008"/>
      <c r="BZ45" s="1008"/>
      <c r="CA45" s="1018"/>
      <c r="CB45" s="251"/>
      <c r="CC45" s="1007"/>
      <c r="CD45" s="1008"/>
      <c r="CE45" s="1008"/>
      <c r="CF45" s="1008"/>
      <c r="CG45" s="1008"/>
      <c r="CH45" s="1008"/>
      <c r="CI45" s="1008"/>
      <c r="CJ45" s="1008"/>
      <c r="CK45" s="1018"/>
      <c r="CL45" s="148"/>
      <c r="CM45" s="253"/>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251"/>
      <c r="ES45" s="251"/>
      <c r="ET45" s="251"/>
      <c r="EU45" s="251"/>
      <c r="EV45" s="251"/>
      <c r="EW45" s="251"/>
      <c r="EX45" s="251"/>
      <c r="EY45" s="251"/>
      <c r="EZ45" s="251"/>
      <c r="FA45" s="251"/>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row>
    <row r="46" spans="2:190" s="249" customFormat="1" ht="20.100000000000001" hidden="1" customHeight="1" x14ac:dyDescent="0.2">
      <c r="B46" s="1078" t="s">
        <v>65</v>
      </c>
      <c r="C46" s="1078"/>
      <c r="D46" s="1078"/>
      <c r="E46" s="1078"/>
      <c r="F46" s="1078"/>
      <c r="G46" s="1078"/>
      <c r="H46" s="1078"/>
      <c r="I46" s="1078"/>
      <c r="J46" s="1078"/>
      <c r="K46" s="1078"/>
      <c r="L46" s="1078"/>
      <c r="M46" s="1079"/>
      <c r="N46" s="262"/>
      <c r="O46" s="1014"/>
      <c r="P46" s="1015"/>
      <c r="Q46" s="1015"/>
      <c r="R46" s="1015"/>
      <c r="S46" s="1015"/>
      <c r="T46" s="1015"/>
      <c r="U46" s="1015"/>
      <c r="V46" s="1015"/>
      <c r="W46" s="1015"/>
      <c r="X46" s="1015">
        <f>SUM(DIABÉTICO!S23:V24)*DIABÉTICO!V38*DIABÉTICO!S17</f>
        <v>0</v>
      </c>
      <c r="Y46" s="1015"/>
      <c r="Z46" s="1015"/>
      <c r="AA46" s="1015"/>
      <c r="AB46" s="1015"/>
      <c r="AC46" s="1015"/>
      <c r="AD46" s="1015"/>
      <c r="AE46" s="1015"/>
      <c r="AF46" s="1020"/>
      <c r="AG46" s="251"/>
      <c r="AH46" s="1014"/>
      <c r="AI46" s="1015"/>
      <c r="AJ46" s="1015"/>
      <c r="AK46" s="1015"/>
      <c r="AL46" s="1015"/>
      <c r="AM46" s="1015"/>
      <c r="AN46" s="1015"/>
      <c r="AO46" s="1015"/>
      <c r="AP46" s="1015"/>
      <c r="AQ46" s="1015">
        <f>SUM(DIABÉTICO!S23:V24)*DIABÉTICO!V37*DIABÉTICO!S17</f>
        <v>0</v>
      </c>
      <c r="AR46" s="1015"/>
      <c r="AS46" s="1015"/>
      <c r="AT46" s="1015"/>
      <c r="AU46" s="1015"/>
      <c r="AV46" s="1015"/>
      <c r="AW46" s="1015"/>
      <c r="AX46" s="1015"/>
      <c r="AY46" s="1015"/>
      <c r="AZ46" s="1015"/>
      <c r="BA46" s="1015"/>
      <c r="BB46" s="1015"/>
      <c r="BC46" s="1015"/>
      <c r="BD46" s="1015"/>
      <c r="BE46" s="1015"/>
      <c r="BF46" s="1015"/>
      <c r="BG46" s="1015"/>
      <c r="BH46" s="1015"/>
      <c r="BI46" s="260"/>
      <c r="BJ46" s="1015">
        <f>SUM(DIABÉTICO!S23:V24)*DIABÉTICO!V40*DIABÉTICO!S17</f>
        <v>0</v>
      </c>
      <c r="BK46" s="1015"/>
      <c r="BL46" s="1015"/>
      <c r="BM46" s="1015"/>
      <c r="BN46" s="1015"/>
      <c r="BO46" s="1015"/>
      <c r="BP46" s="1015"/>
      <c r="BQ46" s="1015"/>
      <c r="BR46" s="1015"/>
      <c r="BS46" s="1015"/>
      <c r="BT46" s="1015"/>
      <c r="BU46" s="1015"/>
      <c r="BV46" s="1015"/>
      <c r="BW46" s="1015"/>
      <c r="BX46" s="1015"/>
      <c r="BY46" s="1015"/>
      <c r="BZ46" s="1015"/>
      <c r="CA46" s="1020"/>
      <c r="CB46" s="251"/>
      <c r="CC46" s="1014"/>
      <c r="CD46" s="1015"/>
      <c r="CE46" s="1015"/>
      <c r="CF46" s="1015"/>
      <c r="CG46" s="1015"/>
      <c r="CH46" s="1015"/>
      <c r="CI46" s="1015"/>
      <c r="CJ46" s="1015"/>
      <c r="CK46" s="1020"/>
      <c r="CL46" s="148"/>
      <c r="CM46" s="253"/>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251"/>
      <c r="ES46" s="251"/>
      <c r="ET46" s="251"/>
      <c r="EU46" s="251"/>
      <c r="EV46" s="251"/>
      <c r="EW46" s="251"/>
      <c r="EX46" s="251"/>
      <c r="EY46" s="251"/>
      <c r="EZ46" s="251"/>
      <c r="FA46" s="251"/>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row>
    <row r="47" spans="2:190" ht="20.100000000000001" hidden="1" customHeight="1" x14ac:dyDescent="0.25">
      <c r="B47" s="264"/>
      <c r="C47" s="264"/>
      <c r="D47" s="264"/>
      <c r="E47" s="264"/>
      <c r="F47" s="264"/>
      <c r="G47" s="264"/>
      <c r="H47" s="264"/>
      <c r="I47" s="264"/>
      <c r="J47" s="264"/>
      <c r="K47" s="264"/>
      <c r="L47" s="264"/>
      <c r="M47" s="265"/>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7"/>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49"/>
      <c r="DY47" s="266"/>
      <c r="DZ47" s="266"/>
      <c r="EA47" s="266"/>
    </row>
    <row r="48" spans="2:190" s="249" customFormat="1" ht="20.100000000000001" customHeight="1" x14ac:dyDescent="0.2">
      <c r="B48" s="1077" t="s">
        <v>64</v>
      </c>
      <c r="C48" s="1077"/>
      <c r="D48" s="1077"/>
      <c r="E48" s="1077"/>
      <c r="F48" s="1077"/>
      <c r="G48" s="1077"/>
      <c r="H48" s="1077"/>
      <c r="I48" s="1077"/>
      <c r="J48" s="1077"/>
      <c r="K48" s="1077"/>
      <c r="L48" s="1077"/>
      <c r="M48" s="1077"/>
      <c r="N48" s="262"/>
      <c r="O48" s="998">
        <f>SUM(O44:W46)</f>
        <v>0</v>
      </c>
      <c r="P48" s="998"/>
      <c r="Q48" s="998"/>
      <c r="R48" s="998"/>
      <c r="S48" s="998"/>
      <c r="T48" s="998"/>
      <c r="U48" s="998"/>
      <c r="V48" s="998"/>
      <c r="W48" s="998"/>
      <c r="X48" s="998">
        <f>SUM(X44:AF46)</f>
        <v>0</v>
      </c>
      <c r="Y48" s="998"/>
      <c r="Z48" s="998"/>
      <c r="AA48" s="998"/>
      <c r="AB48" s="998"/>
      <c r="AC48" s="998"/>
      <c r="AD48" s="998"/>
      <c r="AE48" s="998"/>
      <c r="AF48" s="998"/>
      <c r="AG48" s="251"/>
      <c r="AH48" s="998">
        <f>SUM(AH44:AP46)</f>
        <v>0</v>
      </c>
      <c r="AI48" s="998"/>
      <c r="AJ48" s="998"/>
      <c r="AK48" s="998"/>
      <c r="AL48" s="998"/>
      <c r="AM48" s="998"/>
      <c r="AN48" s="998"/>
      <c r="AO48" s="998"/>
      <c r="AP48" s="998"/>
      <c r="AQ48" s="998">
        <f>SUM(AQ44:AY46)</f>
        <v>0</v>
      </c>
      <c r="AR48" s="998"/>
      <c r="AS48" s="998"/>
      <c r="AT48" s="998"/>
      <c r="AU48" s="998"/>
      <c r="AV48" s="998"/>
      <c r="AW48" s="998"/>
      <c r="AX48" s="998"/>
      <c r="AY48" s="998"/>
      <c r="AZ48" s="998">
        <f>SUM(AZ44:BH46)</f>
        <v>0</v>
      </c>
      <c r="BA48" s="998"/>
      <c r="BB48" s="998"/>
      <c r="BC48" s="998"/>
      <c r="BD48" s="998"/>
      <c r="BE48" s="998"/>
      <c r="BF48" s="998"/>
      <c r="BG48" s="998"/>
      <c r="BH48" s="998"/>
      <c r="BI48" s="251"/>
      <c r="BJ48" s="998">
        <f>SUM(BJ44:BR46)</f>
        <v>0</v>
      </c>
      <c r="BK48" s="998"/>
      <c r="BL48" s="998"/>
      <c r="BM48" s="998"/>
      <c r="BN48" s="998"/>
      <c r="BO48" s="998"/>
      <c r="BP48" s="998"/>
      <c r="BQ48" s="998"/>
      <c r="BR48" s="998"/>
      <c r="BS48" s="998" t="e">
        <f>SUM(BS44:CA46)</f>
        <v>#DIV/0!</v>
      </c>
      <c r="BT48" s="998"/>
      <c r="BU48" s="998"/>
      <c r="BV48" s="998"/>
      <c r="BW48" s="998"/>
      <c r="BX48" s="998"/>
      <c r="BY48" s="998"/>
      <c r="BZ48" s="998"/>
      <c r="CA48" s="998"/>
      <c r="CB48" s="251"/>
      <c r="CC48" s="998">
        <f>SUM(CC44:CK46)</f>
        <v>0</v>
      </c>
      <c r="CD48" s="998"/>
      <c r="CE48" s="998"/>
      <c r="CF48" s="998"/>
      <c r="CG48" s="998"/>
      <c r="CH48" s="998"/>
      <c r="CI48" s="998"/>
      <c r="CJ48" s="998"/>
      <c r="CK48" s="998"/>
      <c r="CL48" s="148"/>
      <c r="CM48" s="253"/>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251"/>
      <c r="ES48" s="251"/>
      <c r="ET48" s="251"/>
      <c r="EU48" s="251"/>
      <c r="EV48" s="251"/>
      <c r="EW48" s="251"/>
      <c r="EX48" s="251"/>
      <c r="EY48" s="251"/>
      <c r="EZ48" s="251"/>
      <c r="FA48" s="251"/>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row>
    <row r="49" spans="1:190" s="249" customFormat="1" ht="7.5" customHeight="1" x14ac:dyDescent="0.2">
      <c r="B49" s="262"/>
      <c r="C49" s="262"/>
      <c r="D49" s="262"/>
      <c r="E49" s="262"/>
      <c r="F49" s="262"/>
      <c r="G49" s="262"/>
      <c r="H49" s="262"/>
      <c r="I49" s="262"/>
      <c r="J49" s="262"/>
      <c r="K49" s="262"/>
      <c r="L49" s="262"/>
      <c r="M49" s="262"/>
      <c r="N49" s="262"/>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148"/>
      <c r="CM49" s="253"/>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251"/>
      <c r="ES49" s="251"/>
      <c r="ET49" s="251"/>
      <c r="EU49" s="251"/>
      <c r="EV49" s="251"/>
      <c r="EW49" s="251"/>
      <c r="EX49" s="251"/>
      <c r="EY49" s="251"/>
      <c r="EZ49" s="251"/>
      <c r="FA49" s="251"/>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row>
    <row r="50" spans="1:190" s="249" customFormat="1" ht="20.100000000000001" hidden="1" customHeight="1" x14ac:dyDescent="0.2">
      <c r="B50" s="1016" t="s">
        <v>46</v>
      </c>
      <c r="C50" s="1016"/>
      <c r="D50" s="1016"/>
      <c r="E50" s="1016"/>
      <c r="F50" s="1016"/>
      <c r="G50" s="1016"/>
      <c r="H50" s="1016"/>
      <c r="I50" s="1016"/>
      <c r="J50" s="1016"/>
      <c r="K50" s="1016"/>
      <c r="L50" s="1016"/>
      <c r="M50" s="1016"/>
      <c r="N50" s="259"/>
      <c r="O50" s="1009"/>
      <c r="P50" s="1009"/>
      <c r="Q50" s="1009"/>
      <c r="R50" s="1009"/>
      <c r="S50" s="1009"/>
      <c r="T50" s="1009"/>
      <c r="U50" s="1009"/>
      <c r="V50" s="1009"/>
      <c r="W50" s="1009"/>
      <c r="X50" s="1009"/>
      <c r="Y50" s="1009"/>
      <c r="Z50" s="1009"/>
      <c r="AA50" s="1009"/>
      <c r="AB50" s="1009"/>
      <c r="AC50" s="1009"/>
      <c r="AD50" s="1009"/>
      <c r="AE50" s="1009"/>
      <c r="AF50" s="1009"/>
      <c r="AG50" s="251"/>
      <c r="AH50" s="1009"/>
      <c r="AI50" s="1009"/>
      <c r="AJ50" s="1009"/>
      <c r="AK50" s="1009"/>
      <c r="AL50" s="1009"/>
      <c r="AM50" s="1009"/>
      <c r="AN50" s="1009"/>
      <c r="AO50" s="1009"/>
      <c r="AP50" s="1009"/>
      <c r="AQ50" s="1009"/>
      <c r="AR50" s="1009"/>
      <c r="AS50" s="1009"/>
      <c r="AT50" s="1009"/>
      <c r="AU50" s="1009"/>
      <c r="AV50" s="1009"/>
      <c r="AW50" s="1009"/>
      <c r="AX50" s="1009"/>
      <c r="AY50" s="1009"/>
      <c r="AZ50" s="1009"/>
      <c r="BA50" s="1009"/>
      <c r="BB50" s="1009"/>
      <c r="BC50" s="1009"/>
      <c r="BD50" s="1009"/>
      <c r="BE50" s="1009"/>
      <c r="BF50" s="1009"/>
      <c r="BG50" s="1009"/>
      <c r="BH50" s="1009"/>
      <c r="BI50" s="251"/>
      <c r="BJ50" s="1009"/>
      <c r="BK50" s="1009"/>
      <c r="BL50" s="1009"/>
      <c r="BM50" s="1009"/>
      <c r="BN50" s="1009"/>
      <c r="BO50" s="1009"/>
      <c r="BP50" s="1009"/>
      <c r="BQ50" s="1009"/>
      <c r="BR50" s="1009"/>
      <c r="BS50" s="1009"/>
      <c r="BT50" s="1009"/>
      <c r="BU50" s="1009"/>
      <c r="BV50" s="1009"/>
      <c r="BW50" s="1009"/>
      <c r="BX50" s="1009"/>
      <c r="BY50" s="1009"/>
      <c r="BZ50" s="1009"/>
      <c r="CA50" s="1009"/>
      <c r="CB50" s="251"/>
      <c r="CC50" s="1009"/>
      <c r="CD50" s="1009"/>
      <c r="CE50" s="1009"/>
      <c r="CF50" s="1009"/>
      <c r="CG50" s="1009"/>
      <c r="CH50" s="1009"/>
      <c r="CI50" s="1009"/>
      <c r="CJ50" s="1009"/>
      <c r="CK50" s="1009"/>
      <c r="CL50" s="148"/>
      <c r="CM50" s="253"/>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251"/>
      <c r="ES50" s="251"/>
      <c r="ET50" s="251"/>
      <c r="EU50" s="251"/>
      <c r="EV50" s="251"/>
      <c r="EW50" s="251"/>
      <c r="EX50" s="251"/>
      <c r="EY50" s="251"/>
      <c r="EZ50" s="251"/>
      <c r="FA50" s="251"/>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row>
    <row r="51" spans="1:190" s="249" customFormat="1" ht="20.100000000000001" hidden="1" customHeight="1" x14ac:dyDescent="0.2">
      <c r="B51" s="1071" t="s">
        <v>13</v>
      </c>
      <c r="C51" s="1071"/>
      <c r="D51" s="1071"/>
      <c r="E51" s="1071"/>
      <c r="F51" s="1071"/>
      <c r="G51" s="1071"/>
      <c r="H51" s="1071"/>
      <c r="I51" s="1071"/>
      <c r="J51" s="1071"/>
      <c r="K51" s="1071"/>
      <c r="L51" s="1071"/>
      <c r="M51" s="1072"/>
      <c r="N51" s="262"/>
      <c r="O51" s="1012">
        <f>SUM(IDOSO!K22)*IDOSO!V32</f>
        <v>0</v>
      </c>
      <c r="P51" s="1013"/>
      <c r="Q51" s="1013"/>
      <c r="R51" s="1013"/>
      <c r="S51" s="1013"/>
      <c r="T51" s="1013"/>
      <c r="U51" s="1013"/>
      <c r="V51" s="1013"/>
      <c r="W51" s="1013"/>
      <c r="X51" s="1013"/>
      <c r="Y51" s="1013"/>
      <c r="Z51" s="1013"/>
      <c r="AA51" s="1013"/>
      <c r="AB51" s="1013"/>
      <c r="AC51" s="1013"/>
      <c r="AD51" s="1013"/>
      <c r="AE51" s="1013"/>
      <c r="AF51" s="1017"/>
      <c r="AG51" s="251"/>
      <c r="AH51" s="1012">
        <f>IDOSO!K22*IDOSO!V31</f>
        <v>0</v>
      </c>
      <c r="AI51" s="1013"/>
      <c r="AJ51" s="1013"/>
      <c r="AK51" s="1013"/>
      <c r="AL51" s="1013"/>
      <c r="AM51" s="1013"/>
      <c r="AN51" s="1013"/>
      <c r="AO51" s="1013"/>
      <c r="AP51" s="1013"/>
      <c r="AQ51" s="1013"/>
      <c r="AR51" s="1013"/>
      <c r="AS51" s="1013"/>
      <c r="AT51" s="1013"/>
      <c r="AU51" s="1013"/>
      <c r="AV51" s="1013"/>
      <c r="AW51" s="1013"/>
      <c r="AX51" s="1013"/>
      <c r="AY51" s="1013"/>
      <c r="AZ51" s="1013"/>
      <c r="BA51" s="1013"/>
      <c r="BB51" s="1013"/>
      <c r="BC51" s="1013"/>
      <c r="BD51" s="1013"/>
      <c r="BE51" s="1013"/>
      <c r="BF51" s="1013"/>
      <c r="BG51" s="1013"/>
      <c r="BH51" s="1013"/>
      <c r="BI51" s="260"/>
      <c r="BJ51" s="1013"/>
      <c r="BK51" s="1013"/>
      <c r="BL51" s="1013"/>
      <c r="BM51" s="1013"/>
      <c r="BN51" s="1013"/>
      <c r="BO51" s="1013"/>
      <c r="BP51" s="1013"/>
      <c r="BQ51" s="1013"/>
      <c r="BR51" s="1013"/>
      <c r="BS51" s="1013" t="e">
        <f>SUM(IDOSO!K22)*IDOSO!V37/Tutorial!V562</f>
        <v>#DIV/0!</v>
      </c>
      <c r="BT51" s="1013"/>
      <c r="BU51" s="1013"/>
      <c r="BV51" s="1013"/>
      <c r="BW51" s="1013"/>
      <c r="BX51" s="1013"/>
      <c r="BY51" s="1013"/>
      <c r="BZ51" s="1013"/>
      <c r="CA51" s="1017"/>
      <c r="CB51" s="251"/>
      <c r="CC51" s="1012">
        <f>IDOSO!K22*IDOSO!V39</f>
        <v>0</v>
      </c>
      <c r="CD51" s="1013"/>
      <c r="CE51" s="1013"/>
      <c r="CF51" s="1013"/>
      <c r="CG51" s="1013"/>
      <c r="CH51" s="1013"/>
      <c r="CI51" s="1013"/>
      <c r="CJ51" s="1013"/>
      <c r="CK51" s="1017"/>
      <c r="CL51" s="148"/>
      <c r="CM51" s="253"/>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251"/>
      <c r="ES51" s="251"/>
      <c r="ET51" s="251"/>
      <c r="EU51" s="251"/>
      <c r="EV51" s="251"/>
      <c r="EW51" s="251"/>
      <c r="EX51" s="251"/>
      <c r="EY51" s="251"/>
      <c r="EZ51" s="251"/>
      <c r="FA51" s="251"/>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row>
    <row r="52" spans="1:190" s="249" customFormat="1" ht="20.100000000000001" hidden="1" customHeight="1" x14ac:dyDescent="0.2">
      <c r="B52" s="1073" t="s">
        <v>1020</v>
      </c>
      <c r="C52" s="1073"/>
      <c r="D52" s="1073"/>
      <c r="E52" s="1073"/>
      <c r="F52" s="1073"/>
      <c r="G52" s="1073"/>
      <c r="H52" s="1073"/>
      <c r="I52" s="1073"/>
      <c r="J52" s="1073"/>
      <c r="K52" s="1073"/>
      <c r="L52" s="1073"/>
      <c r="M52" s="1074"/>
      <c r="N52" s="262"/>
      <c r="O52" s="1007"/>
      <c r="P52" s="1008"/>
      <c r="Q52" s="1008"/>
      <c r="R52" s="1008"/>
      <c r="S52" s="1008"/>
      <c r="T52" s="1008"/>
      <c r="U52" s="1008"/>
      <c r="V52" s="1008"/>
      <c r="W52" s="1008"/>
      <c r="X52" s="1008">
        <f>SUM(IDOSO!M22:P22)*IDOSO!V34</f>
        <v>0</v>
      </c>
      <c r="Y52" s="1008"/>
      <c r="Z52" s="1008"/>
      <c r="AA52" s="1008"/>
      <c r="AB52" s="1008"/>
      <c r="AC52" s="1008"/>
      <c r="AD52" s="1008"/>
      <c r="AE52" s="1008"/>
      <c r="AF52" s="1018"/>
      <c r="AG52" s="251"/>
      <c r="AH52" s="1007"/>
      <c r="AI52" s="1008"/>
      <c r="AJ52" s="1008"/>
      <c r="AK52" s="1008"/>
      <c r="AL52" s="1008"/>
      <c r="AM52" s="1008"/>
      <c r="AN52" s="1008"/>
      <c r="AO52" s="1008"/>
      <c r="AP52" s="1008"/>
      <c r="AQ52" s="1008">
        <f>SUM(IDOSO!M22:P22)*IDOSO!V33</f>
        <v>0</v>
      </c>
      <c r="AR52" s="1008"/>
      <c r="AS52" s="1008"/>
      <c r="AT52" s="1008"/>
      <c r="AU52" s="1008"/>
      <c r="AV52" s="1008"/>
      <c r="AW52" s="1008"/>
      <c r="AX52" s="1008"/>
      <c r="AY52" s="1008"/>
      <c r="AZ52" s="1008"/>
      <c r="BA52" s="1008"/>
      <c r="BB52" s="1008"/>
      <c r="BC52" s="1008"/>
      <c r="BD52" s="1008"/>
      <c r="BE52" s="1008"/>
      <c r="BF52" s="1008"/>
      <c r="BG52" s="1008"/>
      <c r="BH52" s="1008"/>
      <c r="BI52" s="260"/>
      <c r="BJ52" s="1008"/>
      <c r="BK52" s="1008"/>
      <c r="BL52" s="1008"/>
      <c r="BM52" s="1008"/>
      <c r="BN52" s="1008"/>
      <c r="BO52" s="1008"/>
      <c r="BP52" s="1008"/>
      <c r="BQ52" s="1008"/>
      <c r="BR52" s="1008"/>
      <c r="BS52" s="1008"/>
      <c r="BT52" s="1008"/>
      <c r="BU52" s="1008"/>
      <c r="BV52" s="1008"/>
      <c r="BW52" s="1008"/>
      <c r="BX52" s="1008"/>
      <c r="BY52" s="1008"/>
      <c r="BZ52" s="1008"/>
      <c r="CA52" s="1018"/>
      <c r="CB52" s="251"/>
      <c r="CC52" s="1007"/>
      <c r="CD52" s="1008"/>
      <c r="CE52" s="1008"/>
      <c r="CF52" s="1008"/>
      <c r="CG52" s="1008"/>
      <c r="CH52" s="1008"/>
      <c r="CI52" s="1008"/>
      <c r="CJ52" s="1008"/>
      <c r="CK52" s="1018"/>
      <c r="CL52" s="148"/>
      <c r="CM52" s="253"/>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251"/>
      <c r="ES52" s="251"/>
      <c r="ET52" s="251"/>
      <c r="EU52" s="251"/>
      <c r="EV52" s="251"/>
      <c r="EW52" s="251"/>
      <c r="EX52" s="251"/>
      <c r="EY52" s="251"/>
      <c r="EZ52" s="251"/>
      <c r="FA52" s="251"/>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row>
    <row r="53" spans="1:190" s="249" customFormat="1" ht="20.100000000000001" hidden="1" customHeight="1" x14ac:dyDescent="0.2">
      <c r="B53" s="1078" t="s">
        <v>1021</v>
      </c>
      <c r="C53" s="1078"/>
      <c r="D53" s="1078"/>
      <c r="E53" s="1078"/>
      <c r="F53" s="1078"/>
      <c r="G53" s="1078"/>
      <c r="H53" s="1078"/>
      <c r="I53" s="1078"/>
      <c r="J53" s="1078"/>
      <c r="K53" s="1078"/>
      <c r="L53" s="1078"/>
      <c r="M53" s="1079"/>
      <c r="N53" s="262"/>
      <c r="O53" s="1014"/>
      <c r="P53" s="1015"/>
      <c r="Q53" s="1015"/>
      <c r="R53" s="1015"/>
      <c r="S53" s="1015"/>
      <c r="T53" s="1015"/>
      <c r="U53" s="1015"/>
      <c r="V53" s="1015"/>
      <c r="W53" s="1015"/>
      <c r="X53" s="1015">
        <f>SUM(IDOSO!Q22)*IDOSO!V36</f>
        <v>0</v>
      </c>
      <c r="Y53" s="1015"/>
      <c r="Z53" s="1015"/>
      <c r="AA53" s="1015"/>
      <c r="AB53" s="1015"/>
      <c r="AC53" s="1015"/>
      <c r="AD53" s="1015"/>
      <c r="AE53" s="1015"/>
      <c r="AF53" s="1020"/>
      <c r="AG53" s="251"/>
      <c r="AH53" s="1014"/>
      <c r="AI53" s="1015"/>
      <c r="AJ53" s="1015"/>
      <c r="AK53" s="1015"/>
      <c r="AL53" s="1015"/>
      <c r="AM53" s="1015"/>
      <c r="AN53" s="1015"/>
      <c r="AO53" s="1015"/>
      <c r="AP53" s="1015"/>
      <c r="AQ53" s="1015">
        <f>IDOSO!Q22*IDOSO!V35</f>
        <v>0</v>
      </c>
      <c r="AR53" s="1015"/>
      <c r="AS53" s="1015"/>
      <c r="AT53" s="1015"/>
      <c r="AU53" s="1015"/>
      <c r="AV53" s="1015"/>
      <c r="AW53" s="1015"/>
      <c r="AX53" s="1015"/>
      <c r="AY53" s="1015"/>
      <c r="AZ53" s="1015"/>
      <c r="BA53" s="1015"/>
      <c r="BB53" s="1015"/>
      <c r="BC53" s="1015"/>
      <c r="BD53" s="1015"/>
      <c r="BE53" s="1015"/>
      <c r="BF53" s="1015"/>
      <c r="BG53" s="1015"/>
      <c r="BH53" s="1015"/>
      <c r="BI53" s="260"/>
      <c r="BJ53" s="1015">
        <f>IDOSO!Q22*IDOSO!V38</f>
        <v>0</v>
      </c>
      <c r="BK53" s="1015"/>
      <c r="BL53" s="1015"/>
      <c r="BM53" s="1015"/>
      <c r="BN53" s="1015"/>
      <c r="BO53" s="1015"/>
      <c r="BP53" s="1015"/>
      <c r="BQ53" s="1015"/>
      <c r="BR53" s="1015"/>
      <c r="BS53" s="1015"/>
      <c r="BT53" s="1015"/>
      <c r="BU53" s="1015"/>
      <c r="BV53" s="1015"/>
      <c r="BW53" s="1015"/>
      <c r="BX53" s="1015"/>
      <c r="BY53" s="1015"/>
      <c r="BZ53" s="1015"/>
      <c r="CA53" s="1020"/>
      <c r="CB53" s="251"/>
      <c r="CC53" s="1014"/>
      <c r="CD53" s="1015"/>
      <c r="CE53" s="1015"/>
      <c r="CF53" s="1015"/>
      <c r="CG53" s="1015"/>
      <c r="CH53" s="1015"/>
      <c r="CI53" s="1015"/>
      <c r="CJ53" s="1015"/>
      <c r="CK53" s="1020"/>
      <c r="CL53" s="148"/>
      <c r="CM53" s="253"/>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251"/>
      <c r="ES53" s="251"/>
      <c r="ET53" s="251"/>
      <c r="EU53" s="251"/>
      <c r="EV53" s="251"/>
      <c r="EW53" s="251"/>
      <c r="EX53" s="251"/>
      <c r="EY53" s="251"/>
      <c r="EZ53" s="251"/>
      <c r="FA53" s="251"/>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row>
    <row r="54" spans="1:190" s="270" customFormat="1" ht="42.75" hidden="1" customHeight="1" x14ac:dyDescent="0.2">
      <c r="B54" s="1092" t="s">
        <v>1025</v>
      </c>
      <c r="C54" s="1092"/>
      <c r="D54" s="1092"/>
      <c r="E54" s="1092"/>
      <c r="F54" s="1092"/>
      <c r="G54" s="1092"/>
      <c r="H54" s="1093">
        <f>((Cadastro!BS28*IDOSO!N11*DIABÉTICO!G18*DIABÉTICO!N24)+((Cadastro!BS29+Cadastro!BS30+Cadastro!BS31+Cadastro!BS32)*IDOSO!N11*DIABÉTICO!G19*DIABÉTICO!N24))*DIABÉTICO!S17</f>
        <v>0</v>
      </c>
      <c r="I54" s="1093"/>
      <c r="J54" s="1093"/>
      <c r="K54" s="1093"/>
      <c r="L54" s="1093"/>
      <c r="M54" s="1094"/>
      <c r="N54" s="271"/>
      <c r="O54" s="1098">
        <f>H54*IDOSO!V32</f>
        <v>0</v>
      </c>
      <c r="P54" s="1098"/>
      <c r="Q54" s="1098"/>
      <c r="R54" s="1098"/>
      <c r="S54" s="1098"/>
      <c r="T54" s="1098"/>
      <c r="U54" s="1098"/>
      <c r="V54" s="1098"/>
      <c r="W54" s="1099"/>
      <c r="X54" s="1021"/>
      <c r="Y54" s="1021"/>
      <c r="Z54" s="1021"/>
      <c r="AA54" s="1021"/>
      <c r="AB54" s="1021"/>
      <c r="AC54" s="1021"/>
      <c r="AD54" s="1021"/>
      <c r="AE54" s="1021"/>
      <c r="AF54" s="1022"/>
      <c r="AG54" s="272"/>
      <c r="AH54" s="1024">
        <f>H54*IDOSO!V31</f>
        <v>0</v>
      </c>
      <c r="AI54" s="1021"/>
      <c r="AJ54" s="1021"/>
      <c r="AK54" s="1021"/>
      <c r="AL54" s="1021"/>
      <c r="AM54" s="1021"/>
      <c r="AN54" s="1021"/>
      <c r="AO54" s="1021"/>
      <c r="AP54" s="1021"/>
      <c r="AQ54" s="1021"/>
      <c r="AR54" s="1021"/>
      <c r="AS54" s="1021"/>
      <c r="AT54" s="1021"/>
      <c r="AU54" s="1021"/>
      <c r="AV54" s="1021"/>
      <c r="AW54" s="1021"/>
      <c r="AX54" s="1021"/>
      <c r="AY54" s="1021"/>
      <c r="AZ54" s="1021">
        <f>((Cadastro!BS28*IDOSO!N11*DIABÉTICO!G18*DIABÉTICO!N24)+((Cadastro!BS29+Cadastro!BS30+Cadastro!BS31+Cadastro!BS32)*IDOSO!N11*DIABÉTICO!G19*DIABÉTICO!N24))</f>
        <v>0</v>
      </c>
      <c r="BA54" s="1021"/>
      <c r="BB54" s="1021"/>
      <c r="BC54" s="1021"/>
      <c r="BD54" s="1021"/>
      <c r="BE54" s="1021"/>
      <c r="BF54" s="1021"/>
      <c r="BG54" s="1021"/>
      <c r="BH54" s="1021"/>
      <c r="BI54" s="273"/>
      <c r="BS54" s="1021" t="e">
        <f>H54*IDOSO!V37/Tutorial!V562</f>
        <v>#DIV/0!</v>
      </c>
      <c r="BT54" s="1021"/>
      <c r="BU54" s="1021"/>
      <c r="BV54" s="1021"/>
      <c r="BW54" s="1021"/>
      <c r="BX54" s="1021"/>
      <c r="BY54" s="1021"/>
      <c r="BZ54" s="1021"/>
      <c r="CA54" s="1022"/>
      <c r="CB54" s="272"/>
      <c r="CC54" s="1024">
        <f>H54*IDOSO!V39</f>
        <v>0</v>
      </c>
      <c r="CD54" s="1021"/>
      <c r="CE54" s="1021"/>
      <c r="CF54" s="1021"/>
      <c r="CG54" s="1021"/>
      <c r="CH54" s="1021"/>
      <c r="CI54" s="1021"/>
      <c r="CJ54" s="1021"/>
      <c r="CK54" s="1022"/>
      <c r="CL54" s="274"/>
      <c r="CM54" s="253"/>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251"/>
      <c r="ES54" s="251"/>
      <c r="ET54" s="251"/>
      <c r="EU54" s="251"/>
      <c r="EV54" s="251"/>
      <c r="EW54" s="251"/>
      <c r="EX54" s="251"/>
      <c r="EY54" s="251"/>
      <c r="EZ54" s="251"/>
      <c r="FA54" s="251"/>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5"/>
      <c r="GE54" s="275"/>
      <c r="GF54" s="275"/>
      <c r="GG54" s="275"/>
      <c r="GH54" s="275"/>
    </row>
    <row r="55" spans="1:190" s="270" customFormat="1" ht="42.75" hidden="1" customHeight="1" x14ac:dyDescent="0.2">
      <c r="B55" s="1092" t="s">
        <v>1027</v>
      </c>
      <c r="C55" s="1092"/>
      <c r="D55" s="1092"/>
      <c r="E55" s="1092"/>
      <c r="F55" s="1092"/>
      <c r="G55" s="1092"/>
      <c r="H55" s="1093">
        <f>(H54*DIABÉTICO!S12)+(DIABÉTICO!S13*H54)</f>
        <v>0</v>
      </c>
      <c r="I55" s="1093"/>
      <c r="J55" s="1093"/>
      <c r="K55" s="1093"/>
      <c r="L55" s="1093"/>
      <c r="M55" s="1094"/>
      <c r="N55" s="271"/>
      <c r="O55" s="1103"/>
      <c r="P55" s="1103"/>
      <c r="Q55" s="1103"/>
      <c r="R55" s="1103"/>
      <c r="S55" s="1103"/>
      <c r="T55" s="1103"/>
      <c r="U55" s="1103"/>
      <c r="V55" s="1103"/>
      <c r="W55" s="1104"/>
      <c r="X55" s="1021">
        <f>H55*IDOSO!V34</f>
        <v>0</v>
      </c>
      <c r="Y55" s="1021"/>
      <c r="Z55" s="1021"/>
      <c r="AA55" s="1021"/>
      <c r="AB55" s="1021"/>
      <c r="AC55" s="1021"/>
      <c r="AD55" s="1021"/>
      <c r="AE55" s="1021"/>
      <c r="AF55" s="1022"/>
      <c r="AG55" s="272"/>
      <c r="AH55" s="1024"/>
      <c r="AI55" s="1021"/>
      <c r="AJ55" s="1021"/>
      <c r="AK55" s="1021"/>
      <c r="AL55" s="1021"/>
      <c r="AM55" s="1021"/>
      <c r="AN55" s="1021"/>
      <c r="AO55" s="1021"/>
      <c r="AP55" s="1021"/>
      <c r="AQ55" s="1021">
        <f>H55*IDOSO!V33</f>
        <v>0</v>
      </c>
      <c r="AR55" s="1021"/>
      <c r="AS55" s="1021"/>
      <c r="AT55" s="1021"/>
      <c r="AU55" s="1021"/>
      <c r="AV55" s="1021"/>
      <c r="AW55" s="1021"/>
      <c r="AX55" s="1021"/>
      <c r="AY55" s="1021"/>
      <c r="AZ55" s="1021"/>
      <c r="BA55" s="1021"/>
      <c r="BB55" s="1021"/>
      <c r="BC55" s="1021"/>
      <c r="BD55" s="1021"/>
      <c r="BE55" s="1021"/>
      <c r="BF55" s="1021"/>
      <c r="BG55" s="1021"/>
      <c r="BH55" s="1021"/>
      <c r="BI55" s="273"/>
      <c r="BJ55" s="1021"/>
      <c r="BK55" s="1021"/>
      <c r="BL55" s="1021"/>
      <c r="BM55" s="1021"/>
      <c r="BN55" s="1021"/>
      <c r="BO55" s="1021"/>
      <c r="BP55" s="1021"/>
      <c r="BQ55" s="1021"/>
      <c r="BR55" s="1021"/>
      <c r="BS55" s="1021"/>
      <c r="BT55" s="1021"/>
      <c r="BU55" s="1021"/>
      <c r="BV55" s="1021"/>
      <c r="BW55" s="1021"/>
      <c r="BX55" s="1021"/>
      <c r="BY55" s="1021"/>
      <c r="BZ55" s="1021"/>
      <c r="CA55" s="1022"/>
      <c r="CB55" s="272"/>
      <c r="CC55" s="1024"/>
      <c r="CD55" s="1021"/>
      <c r="CE55" s="1021"/>
      <c r="CF55" s="1021"/>
      <c r="CG55" s="1021"/>
      <c r="CH55" s="1021"/>
      <c r="CI55" s="1021"/>
      <c r="CJ55" s="1021"/>
      <c r="CK55" s="1022"/>
      <c r="CL55" s="274"/>
      <c r="CM55" s="253"/>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251"/>
      <c r="ES55" s="251"/>
      <c r="ET55" s="251"/>
      <c r="EU55" s="251"/>
      <c r="EV55" s="251"/>
      <c r="EW55" s="251"/>
      <c r="EX55" s="251"/>
      <c r="EY55" s="251"/>
      <c r="EZ55" s="251"/>
      <c r="FA55" s="251"/>
      <c r="FB55" s="275"/>
      <c r="FC55" s="275"/>
      <c r="FD55" s="275"/>
      <c r="FE55" s="275"/>
      <c r="FF55" s="275"/>
      <c r="FG55" s="275"/>
      <c r="FH55" s="275"/>
      <c r="FI55" s="275"/>
      <c r="FJ55" s="275"/>
      <c r="FK55" s="275"/>
      <c r="FL55" s="275"/>
      <c r="FM55" s="275"/>
      <c r="FN55" s="275"/>
      <c r="FO55" s="275"/>
      <c r="FP55" s="275"/>
      <c r="FQ55" s="275"/>
      <c r="FR55" s="275"/>
      <c r="FS55" s="275"/>
      <c r="FT55" s="275"/>
      <c r="FU55" s="275"/>
      <c r="FV55" s="275"/>
      <c r="FW55" s="275"/>
      <c r="FX55" s="275"/>
      <c r="FY55" s="275"/>
      <c r="FZ55" s="275"/>
      <c r="GA55" s="275"/>
      <c r="GB55" s="275"/>
      <c r="GC55" s="275"/>
      <c r="GD55" s="275"/>
      <c r="GE55" s="275"/>
      <c r="GF55" s="275"/>
      <c r="GG55" s="275"/>
      <c r="GH55" s="275"/>
    </row>
    <row r="56" spans="1:190" s="270" customFormat="1" ht="42.75" hidden="1" customHeight="1" x14ac:dyDescent="0.2">
      <c r="B56" s="1092" t="s">
        <v>1028</v>
      </c>
      <c r="C56" s="1092"/>
      <c r="D56" s="1092"/>
      <c r="E56" s="1092"/>
      <c r="F56" s="1092"/>
      <c r="G56" s="1092"/>
      <c r="H56" s="1093">
        <f>(H54*DIABÉTICO!S14)+(DIABÉTICO!S15*'CH Equipe'!H54)</f>
        <v>0</v>
      </c>
      <c r="I56" s="1093"/>
      <c r="J56" s="1093"/>
      <c r="K56" s="1093"/>
      <c r="L56" s="1093"/>
      <c r="M56" s="1094"/>
      <c r="N56" s="271"/>
      <c r="O56" s="1098"/>
      <c r="P56" s="1098"/>
      <c r="Q56" s="1098"/>
      <c r="R56" s="1098"/>
      <c r="S56" s="1098"/>
      <c r="T56" s="1098"/>
      <c r="U56" s="1098"/>
      <c r="V56" s="1098"/>
      <c r="W56" s="1099"/>
      <c r="X56" s="1021">
        <f>H56*IDOSO!V36</f>
        <v>0</v>
      </c>
      <c r="Y56" s="1021"/>
      <c r="Z56" s="1021"/>
      <c r="AA56" s="1021"/>
      <c r="AB56" s="1021"/>
      <c r="AC56" s="1021"/>
      <c r="AD56" s="1021"/>
      <c r="AE56" s="1021"/>
      <c r="AF56" s="1022"/>
      <c r="AG56" s="272"/>
      <c r="AH56" s="1024"/>
      <c r="AI56" s="1021"/>
      <c r="AJ56" s="1021"/>
      <c r="AK56" s="1021"/>
      <c r="AL56" s="1021"/>
      <c r="AM56" s="1021"/>
      <c r="AN56" s="1021"/>
      <c r="AO56" s="1021"/>
      <c r="AP56" s="1021"/>
      <c r="AQ56" s="1021">
        <f>H56*IDOSO!V35</f>
        <v>0</v>
      </c>
      <c r="AR56" s="1021"/>
      <c r="AS56" s="1021"/>
      <c r="AT56" s="1021"/>
      <c r="AU56" s="1021"/>
      <c r="AV56" s="1021"/>
      <c r="AW56" s="1021"/>
      <c r="AX56" s="1021"/>
      <c r="AY56" s="1021"/>
      <c r="AZ56" s="1021"/>
      <c r="BA56" s="1021"/>
      <c r="BB56" s="1021"/>
      <c r="BC56" s="1021"/>
      <c r="BD56" s="1021"/>
      <c r="BE56" s="1021"/>
      <c r="BF56" s="1021"/>
      <c r="BG56" s="1021"/>
      <c r="BH56" s="1021"/>
      <c r="BI56" s="273"/>
      <c r="BJ56" s="1021">
        <f>H56*IDOSO!V38</f>
        <v>0</v>
      </c>
      <c r="BK56" s="1021"/>
      <c r="BL56" s="1021"/>
      <c r="BM56" s="1021"/>
      <c r="BN56" s="1021"/>
      <c r="BO56" s="1021"/>
      <c r="BP56" s="1021"/>
      <c r="BQ56" s="1021"/>
      <c r="BR56" s="1021"/>
      <c r="BS56" s="1021"/>
      <c r="BT56" s="1021"/>
      <c r="BU56" s="1021"/>
      <c r="BV56" s="1021"/>
      <c r="BW56" s="1021"/>
      <c r="BX56" s="1021"/>
      <c r="BY56" s="1021"/>
      <c r="BZ56" s="1021"/>
      <c r="CA56" s="1022"/>
      <c r="CB56" s="272"/>
      <c r="CC56" s="1024"/>
      <c r="CD56" s="1021"/>
      <c r="CE56" s="1021"/>
      <c r="CF56" s="1021"/>
      <c r="CG56" s="1021"/>
      <c r="CH56" s="1021"/>
      <c r="CI56" s="1021"/>
      <c r="CJ56" s="1021"/>
      <c r="CK56" s="1022"/>
      <c r="CL56" s="274"/>
      <c r="CM56" s="253"/>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48"/>
      <c r="EI56" s="148"/>
      <c r="EJ56" s="148"/>
      <c r="EK56" s="148"/>
      <c r="EL56" s="148"/>
      <c r="EM56" s="148"/>
      <c r="EN56" s="148"/>
      <c r="EO56" s="148"/>
      <c r="EP56" s="148"/>
      <c r="EQ56" s="148"/>
      <c r="ER56" s="251"/>
      <c r="ES56" s="251"/>
      <c r="ET56" s="251"/>
      <c r="EU56" s="251"/>
      <c r="EV56" s="251"/>
      <c r="EW56" s="251"/>
      <c r="EX56" s="251"/>
      <c r="EY56" s="251"/>
      <c r="EZ56" s="251"/>
      <c r="FA56" s="251"/>
      <c r="FB56" s="275"/>
      <c r="FC56" s="275"/>
      <c r="FD56" s="275"/>
      <c r="FE56" s="275"/>
      <c r="FF56" s="275"/>
      <c r="FG56" s="275"/>
      <c r="FH56" s="275"/>
      <c r="FI56" s="275"/>
      <c r="FJ56" s="275"/>
      <c r="FK56" s="275"/>
      <c r="FL56" s="275"/>
      <c r="FM56" s="275"/>
      <c r="FN56" s="275"/>
      <c r="FO56" s="275"/>
      <c r="FP56" s="275"/>
      <c r="FQ56" s="275"/>
      <c r="FR56" s="275"/>
      <c r="FS56" s="275"/>
      <c r="FT56" s="275"/>
      <c r="FU56" s="275"/>
      <c r="FV56" s="275"/>
      <c r="FW56" s="275"/>
      <c r="FX56" s="275"/>
      <c r="FY56" s="275"/>
      <c r="FZ56" s="275"/>
      <c r="GA56" s="275"/>
      <c r="GB56" s="275"/>
      <c r="GC56" s="275"/>
      <c r="GD56" s="275"/>
      <c r="GE56" s="275"/>
      <c r="GF56" s="275"/>
      <c r="GG56" s="275"/>
      <c r="GH56" s="275"/>
    </row>
    <row r="57" spans="1:190" s="276" customFormat="1" ht="41.25" hidden="1" customHeight="1" x14ac:dyDescent="0.2">
      <c r="B57" s="1095" t="s">
        <v>1026</v>
      </c>
      <c r="C57" s="1095"/>
      <c r="D57" s="1095"/>
      <c r="E57" s="1095"/>
      <c r="F57" s="1095"/>
      <c r="G57" s="1095"/>
      <c r="H57" s="277"/>
      <c r="I57" s="1096">
        <f>(Cadastro!BS28*IDOSO!N11*HIPERTENSO!G18*HIPERTENSO!M24)+((Cadastro!BS29+Cadastro!BS30+Cadastro!BS31+Cadastro!BS32)*IDOSO!N11*HIPERTENSO!G198*HIPERTENSO!M24)</f>
        <v>0</v>
      </c>
      <c r="J57" s="1096"/>
      <c r="K57" s="1096"/>
      <c r="L57" s="1096"/>
      <c r="M57" s="1097"/>
      <c r="N57" s="278"/>
      <c r="O57" s="1100">
        <f>I57*IDOSO!V32</f>
        <v>0</v>
      </c>
      <c r="P57" s="1100"/>
      <c r="Q57" s="1100"/>
      <c r="R57" s="1100"/>
      <c r="S57" s="1100"/>
      <c r="T57" s="1100"/>
      <c r="U57" s="1100"/>
      <c r="V57" s="1100"/>
      <c r="W57" s="1101"/>
      <c r="X57" s="1090"/>
      <c r="Y57" s="1090"/>
      <c r="Z57" s="1090"/>
      <c r="AA57" s="1090"/>
      <c r="AB57" s="1090"/>
      <c r="AC57" s="1090"/>
      <c r="AD57" s="1090"/>
      <c r="AE57" s="1090"/>
      <c r="AF57" s="1102"/>
      <c r="AG57" s="279"/>
      <c r="AH57" s="1089">
        <f>I57*IDOSO!V31</f>
        <v>0</v>
      </c>
      <c r="AI57" s="1090"/>
      <c r="AJ57" s="1090"/>
      <c r="AK57" s="1090"/>
      <c r="AL57" s="1090"/>
      <c r="AM57" s="1090"/>
      <c r="AN57" s="1090"/>
      <c r="AO57" s="1090"/>
      <c r="AP57" s="1090"/>
      <c r="AQ57" s="1090"/>
      <c r="AR57" s="1090"/>
      <c r="AS57" s="1090"/>
      <c r="AT57" s="1090"/>
      <c r="AU57" s="1090"/>
      <c r="AV57" s="1090"/>
      <c r="AW57" s="1090"/>
      <c r="AX57" s="1090"/>
      <c r="AY57" s="1090"/>
      <c r="AZ57" s="1090"/>
      <c r="BA57" s="1090"/>
      <c r="BB57" s="1090"/>
      <c r="BC57" s="1090"/>
      <c r="BD57" s="1090"/>
      <c r="BE57" s="1090"/>
      <c r="BF57" s="1090"/>
      <c r="BG57" s="1090"/>
      <c r="BH57" s="1090"/>
      <c r="BI57" s="280"/>
      <c r="BJ57" s="1090"/>
      <c r="BK57" s="1090"/>
      <c r="BL57" s="1090"/>
      <c r="BM57" s="1090"/>
      <c r="BN57" s="1090"/>
      <c r="BO57" s="1090"/>
      <c r="BP57" s="1090"/>
      <c r="BQ57" s="1090"/>
      <c r="BR57" s="1090"/>
      <c r="BS57" s="1090" t="e">
        <f>I57*IDOSO!V37/Tutorial!V562</f>
        <v>#DIV/0!</v>
      </c>
      <c r="BT57" s="1090"/>
      <c r="BU57" s="1090"/>
      <c r="BV57" s="1090"/>
      <c r="BW57" s="1090"/>
      <c r="BX57" s="1090"/>
      <c r="BY57" s="1090"/>
      <c r="BZ57" s="1090"/>
      <c r="CA57" s="1102"/>
      <c r="CB57" s="279"/>
      <c r="CC57" s="1089">
        <f>I57*IDOSO!V39</f>
        <v>0</v>
      </c>
      <c r="CD57" s="1090"/>
      <c r="CE57" s="1090"/>
      <c r="CF57" s="1090"/>
      <c r="CG57" s="1090"/>
      <c r="CH57" s="1090"/>
      <c r="CI57" s="1090"/>
      <c r="CJ57" s="1090"/>
      <c r="CK57" s="1102"/>
      <c r="CL57" s="281"/>
      <c r="CM57" s="253"/>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48"/>
      <c r="EI57" s="148"/>
      <c r="EJ57" s="148"/>
      <c r="EK57" s="148"/>
      <c r="EL57" s="148"/>
      <c r="EM57" s="148"/>
      <c r="EN57" s="148"/>
      <c r="EO57" s="148"/>
      <c r="EP57" s="148"/>
      <c r="EQ57" s="148"/>
      <c r="ER57" s="251"/>
      <c r="ES57" s="251"/>
      <c r="ET57" s="251"/>
      <c r="EU57" s="251"/>
      <c r="EV57" s="251"/>
      <c r="EW57" s="251"/>
      <c r="EX57" s="251"/>
      <c r="EY57" s="251"/>
      <c r="EZ57" s="251"/>
      <c r="FA57" s="251"/>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row>
    <row r="58" spans="1:190" s="276" customFormat="1" ht="41.25" hidden="1" customHeight="1" x14ac:dyDescent="0.2">
      <c r="B58" s="1095" t="s">
        <v>1027</v>
      </c>
      <c r="C58" s="1095"/>
      <c r="D58" s="1095"/>
      <c r="E58" s="1095"/>
      <c r="F58" s="1095"/>
      <c r="G58" s="1095"/>
      <c r="H58" s="277"/>
      <c r="I58" s="1096">
        <f>(I57*HIPERTENSO!S12)+(HIPERTENSO!S13*'CH Equipe'!I57)</f>
        <v>0</v>
      </c>
      <c r="J58" s="1096"/>
      <c r="K58" s="1096"/>
      <c r="L58" s="1096"/>
      <c r="M58" s="1097"/>
      <c r="N58" s="278"/>
      <c r="O58" s="1100"/>
      <c r="P58" s="1100"/>
      <c r="Q58" s="1100"/>
      <c r="R58" s="1100"/>
      <c r="S58" s="1100"/>
      <c r="T58" s="1100"/>
      <c r="U58" s="1100"/>
      <c r="V58" s="1100"/>
      <c r="W58" s="1101"/>
      <c r="X58" s="1090">
        <f>I58*IDOSO!V34</f>
        <v>0</v>
      </c>
      <c r="Y58" s="1090"/>
      <c r="Z58" s="1090"/>
      <c r="AA58" s="1090"/>
      <c r="AB58" s="1090"/>
      <c r="AC58" s="1090"/>
      <c r="AD58" s="1090"/>
      <c r="AE58" s="1090"/>
      <c r="AF58" s="1102"/>
      <c r="AG58" s="279"/>
      <c r="AH58" s="1089"/>
      <c r="AI58" s="1090"/>
      <c r="AJ58" s="1090"/>
      <c r="AK58" s="1090"/>
      <c r="AL58" s="1090"/>
      <c r="AM58" s="1090"/>
      <c r="AN58" s="1090"/>
      <c r="AO58" s="1090"/>
      <c r="AP58" s="1090"/>
      <c r="AQ58" s="1090">
        <f>I58*IDOSO!V33</f>
        <v>0</v>
      </c>
      <c r="AR58" s="1090"/>
      <c r="AS58" s="1090"/>
      <c r="AT58" s="1090"/>
      <c r="AU58" s="1090"/>
      <c r="AV58" s="1090"/>
      <c r="AW58" s="1090"/>
      <c r="AX58" s="1090"/>
      <c r="AY58" s="1090"/>
      <c r="AZ58" s="1090"/>
      <c r="BA58" s="1090"/>
      <c r="BB58" s="1090"/>
      <c r="BC58" s="1090"/>
      <c r="BD58" s="1090"/>
      <c r="BE58" s="1090"/>
      <c r="BF58" s="1090"/>
      <c r="BG58" s="1090"/>
      <c r="BH58" s="1090"/>
      <c r="BI58" s="280"/>
      <c r="BJ58" s="1090"/>
      <c r="BK58" s="1090"/>
      <c r="BL58" s="1090"/>
      <c r="BM58" s="1090"/>
      <c r="BN58" s="1090"/>
      <c r="BO58" s="1090"/>
      <c r="BP58" s="1090"/>
      <c r="BQ58" s="1090"/>
      <c r="BR58" s="1090"/>
      <c r="BS58" s="1090"/>
      <c r="BT58" s="1090"/>
      <c r="BU58" s="1090"/>
      <c r="BV58" s="1090"/>
      <c r="BW58" s="1090"/>
      <c r="BX58" s="1090"/>
      <c r="BY58" s="1090"/>
      <c r="BZ58" s="1090"/>
      <c r="CA58" s="1102"/>
      <c r="CB58" s="279"/>
      <c r="CC58" s="1089"/>
      <c r="CD58" s="1090"/>
      <c r="CE58" s="1090"/>
      <c r="CF58" s="1090"/>
      <c r="CG58" s="1090"/>
      <c r="CH58" s="1090"/>
      <c r="CI58" s="1090"/>
      <c r="CJ58" s="1090"/>
      <c r="CK58" s="1102"/>
      <c r="CL58" s="281"/>
      <c r="CM58" s="253"/>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251"/>
      <c r="ES58" s="251"/>
      <c r="ET58" s="251"/>
      <c r="EU58" s="251"/>
      <c r="EV58" s="251"/>
      <c r="EW58" s="251"/>
      <c r="EX58" s="251"/>
      <c r="EY58" s="251"/>
      <c r="EZ58" s="251"/>
      <c r="FA58" s="251"/>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282"/>
    </row>
    <row r="59" spans="1:190" s="276" customFormat="1" ht="41.25" hidden="1" customHeight="1" x14ac:dyDescent="0.2">
      <c r="B59" s="1110" t="s">
        <v>1029</v>
      </c>
      <c r="C59" s="1110"/>
      <c r="D59" s="1110"/>
      <c r="E59" s="1110"/>
      <c r="F59" s="1110"/>
      <c r="G59" s="1110"/>
      <c r="H59" s="283"/>
      <c r="I59" s="1108">
        <f>I57*HIPERTENSO!S14</f>
        <v>0</v>
      </c>
      <c r="J59" s="1108"/>
      <c r="K59" s="1108"/>
      <c r="L59" s="1108"/>
      <c r="M59" s="1109"/>
      <c r="N59" s="278"/>
      <c r="O59" s="1100"/>
      <c r="P59" s="1100"/>
      <c r="Q59" s="1100"/>
      <c r="R59" s="1100"/>
      <c r="S59" s="1100"/>
      <c r="T59" s="1100"/>
      <c r="U59" s="1100"/>
      <c r="V59" s="1100"/>
      <c r="W59" s="1101"/>
      <c r="X59" s="1106">
        <f>I59*IDOSO!V36</f>
        <v>0</v>
      </c>
      <c r="Y59" s="1106"/>
      <c r="Z59" s="1106"/>
      <c r="AA59" s="1106"/>
      <c r="AB59" s="1106"/>
      <c r="AC59" s="1106"/>
      <c r="AD59" s="1106"/>
      <c r="AE59" s="1106"/>
      <c r="AF59" s="1107"/>
      <c r="AG59" s="279"/>
      <c r="AH59" s="1105"/>
      <c r="AI59" s="1106"/>
      <c r="AJ59" s="1106"/>
      <c r="AK59" s="1106"/>
      <c r="AL59" s="1106"/>
      <c r="AM59" s="1106"/>
      <c r="AN59" s="1106"/>
      <c r="AO59" s="1106"/>
      <c r="AP59" s="1106"/>
      <c r="AQ59" s="1106">
        <f>I59*IDOSO!V35</f>
        <v>0</v>
      </c>
      <c r="AR59" s="1106"/>
      <c r="AS59" s="1106"/>
      <c r="AT59" s="1106"/>
      <c r="AU59" s="1106"/>
      <c r="AV59" s="1106"/>
      <c r="AW59" s="1106"/>
      <c r="AX59" s="1106"/>
      <c r="AY59" s="1106"/>
      <c r="AZ59" s="1106"/>
      <c r="BA59" s="1106"/>
      <c r="BB59" s="1106"/>
      <c r="BC59" s="1106"/>
      <c r="BD59" s="1106"/>
      <c r="BE59" s="1106"/>
      <c r="BF59" s="1106"/>
      <c r="BG59" s="1106"/>
      <c r="BH59" s="1106"/>
      <c r="BI59" s="280"/>
      <c r="BJ59" s="1106">
        <f>I59*IDOSO!V38</f>
        <v>0</v>
      </c>
      <c r="BK59" s="1106"/>
      <c r="BL59" s="1106"/>
      <c r="BM59" s="1106"/>
      <c r="BN59" s="1106"/>
      <c r="BO59" s="1106"/>
      <c r="BP59" s="1106"/>
      <c r="BQ59" s="1106"/>
      <c r="BR59" s="1106"/>
      <c r="BS59" s="1106"/>
      <c r="BT59" s="1106"/>
      <c r="BU59" s="1106"/>
      <c r="BV59" s="1106"/>
      <c r="BW59" s="1106"/>
      <c r="BX59" s="1106"/>
      <c r="BY59" s="1106"/>
      <c r="BZ59" s="1106"/>
      <c r="CA59" s="1107"/>
      <c r="CB59" s="279"/>
      <c r="CC59" s="1105"/>
      <c r="CD59" s="1106"/>
      <c r="CE59" s="1106"/>
      <c r="CF59" s="1106"/>
      <c r="CG59" s="1106"/>
      <c r="CH59" s="1106"/>
      <c r="CI59" s="1106"/>
      <c r="CJ59" s="1106"/>
      <c r="CK59" s="1107"/>
      <c r="CL59" s="281"/>
      <c r="CM59" s="253"/>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48"/>
      <c r="EI59" s="148"/>
      <c r="EJ59" s="148"/>
      <c r="EK59" s="148"/>
      <c r="EL59" s="148"/>
      <c r="EM59" s="148"/>
      <c r="EN59" s="148"/>
      <c r="EO59" s="148"/>
      <c r="EP59" s="148"/>
      <c r="EQ59" s="148"/>
      <c r="ER59" s="251"/>
      <c r="ES59" s="251"/>
      <c r="ET59" s="251"/>
      <c r="EU59" s="251"/>
      <c r="EV59" s="251"/>
      <c r="EW59" s="251"/>
      <c r="EX59" s="251"/>
      <c r="EY59" s="251"/>
      <c r="EZ59" s="251"/>
      <c r="FA59" s="251"/>
      <c r="FB59" s="282"/>
      <c r="FC59" s="282"/>
      <c r="FD59" s="282"/>
      <c r="FE59" s="282"/>
      <c r="FF59" s="282"/>
      <c r="FG59" s="282"/>
      <c r="FH59" s="282"/>
      <c r="FI59" s="282"/>
      <c r="FJ59" s="282"/>
      <c r="FK59" s="282"/>
      <c r="FL59" s="282"/>
      <c r="FM59" s="282"/>
      <c r="FN59" s="282"/>
      <c r="FO59" s="282"/>
      <c r="FP59" s="282"/>
      <c r="FQ59" s="282"/>
      <c r="FR59" s="282"/>
      <c r="FS59" s="282"/>
      <c r="FT59" s="282"/>
      <c r="FU59" s="282"/>
      <c r="FV59" s="282"/>
      <c r="FW59" s="282"/>
      <c r="FX59" s="282"/>
      <c r="FY59" s="282"/>
      <c r="FZ59" s="282"/>
      <c r="GA59" s="282"/>
      <c r="GB59" s="282"/>
      <c r="GC59" s="282"/>
      <c r="GD59" s="282"/>
      <c r="GE59" s="282"/>
      <c r="GF59" s="282"/>
      <c r="GG59" s="282"/>
      <c r="GH59" s="282"/>
    </row>
    <row r="60" spans="1:190" s="249" customFormat="1" ht="20.100000000000001" customHeight="1" x14ac:dyDescent="0.2">
      <c r="B60" s="1077" t="s">
        <v>46</v>
      </c>
      <c r="C60" s="1077"/>
      <c r="D60" s="1077"/>
      <c r="E60" s="1077"/>
      <c r="F60" s="1077"/>
      <c r="G60" s="1077"/>
      <c r="H60" s="1077"/>
      <c r="I60" s="1077"/>
      <c r="J60" s="1077"/>
      <c r="K60" s="1077"/>
      <c r="L60" s="1077"/>
      <c r="M60" s="1077"/>
      <c r="N60" s="262"/>
      <c r="O60" s="998">
        <f>SUM(O51:W53)-O54-O57</f>
        <v>0</v>
      </c>
      <c r="P60" s="998"/>
      <c r="Q60" s="998"/>
      <c r="R60" s="998"/>
      <c r="S60" s="998"/>
      <c r="T60" s="998"/>
      <c r="U60" s="998"/>
      <c r="V60" s="998"/>
      <c r="W60" s="998"/>
      <c r="X60" s="998">
        <f>SUM(X51:AF53)-(X55+X56+X58+X59)</f>
        <v>0</v>
      </c>
      <c r="Y60" s="998"/>
      <c r="Z60" s="998"/>
      <c r="AA60" s="998"/>
      <c r="AB60" s="998"/>
      <c r="AC60" s="998"/>
      <c r="AD60" s="998"/>
      <c r="AE60" s="998"/>
      <c r="AF60" s="998"/>
      <c r="AG60" s="251"/>
      <c r="AH60" s="998">
        <f>SUM(AH51:AP53)-AH54-AH57</f>
        <v>0</v>
      </c>
      <c r="AI60" s="998"/>
      <c r="AJ60" s="998"/>
      <c r="AK60" s="998"/>
      <c r="AL60" s="998"/>
      <c r="AM60" s="998"/>
      <c r="AN60" s="998"/>
      <c r="AO60" s="998"/>
      <c r="AP60" s="998"/>
      <c r="AQ60" s="998">
        <f>SUM(AQ51:AY53)-(AQ55+AQ56+AQ58+AQ59)</f>
        <v>0</v>
      </c>
      <c r="AR60" s="998"/>
      <c r="AS60" s="998"/>
      <c r="AT60" s="998"/>
      <c r="AU60" s="998"/>
      <c r="AV60" s="998"/>
      <c r="AW60" s="998"/>
      <c r="AX60" s="998"/>
      <c r="AY60" s="998"/>
      <c r="AZ60" s="998">
        <f>SUM(AZ51:BH53)</f>
        <v>0</v>
      </c>
      <c r="BA60" s="998"/>
      <c r="BB60" s="998"/>
      <c r="BC60" s="998"/>
      <c r="BD60" s="998"/>
      <c r="BE60" s="998"/>
      <c r="BF60" s="998"/>
      <c r="BG60" s="998"/>
      <c r="BH60" s="998"/>
      <c r="BI60" s="251"/>
      <c r="BJ60" s="998">
        <f>SUM(BJ51:BR53)-(BJ56+BJ59)</f>
        <v>0</v>
      </c>
      <c r="BK60" s="998"/>
      <c r="BL60" s="998"/>
      <c r="BM60" s="998"/>
      <c r="BN60" s="998"/>
      <c r="BO60" s="998"/>
      <c r="BP60" s="998"/>
      <c r="BQ60" s="998"/>
      <c r="BR60" s="998"/>
      <c r="BS60" s="998" t="e">
        <f>SUM(BS51:CA53)-(BS54+BS57)</f>
        <v>#DIV/0!</v>
      </c>
      <c r="BT60" s="998"/>
      <c r="BU60" s="998"/>
      <c r="BV60" s="998"/>
      <c r="BW60" s="998"/>
      <c r="BX60" s="998"/>
      <c r="BY60" s="998"/>
      <c r="BZ60" s="998"/>
      <c r="CA60" s="998"/>
      <c r="CB60" s="251"/>
      <c r="CC60" s="998">
        <f>SUM(CC51:CK53)-(CC54+CC57)</f>
        <v>0</v>
      </c>
      <c r="CD60" s="998"/>
      <c r="CE60" s="998"/>
      <c r="CF60" s="998"/>
      <c r="CG60" s="998"/>
      <c r="CH60" s="998"/>
      <c r="CI60" s="998"/>
      <c r="CJ60" s="998"/>
      <c r="CK60" s="998"/>
      <c r="CL60" s="148"/>
      <c r="CM60" s="253"/>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251"/>
      <c r="ES60" s="251"/>
      <c r="ET60" s="251"/>
      <c r="EU60" s="251"/>
      <c r="EV60" s="251"/>
      <c r="EW60" s="251"/>
      <c r="EX60" s="251"/>
      <c r="EY60" s="251"/>
      <c r="EZ60" s="251"/>
      <c r="FA60" s="251"/>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row>
    <row r="61" spans="1:190" s="249" customFormat="1" ht="7.5" customHeight="1" x14ac:dyDescent="0.2">
      <c r="B61" s="262"/>
      <c r="C61" s="262"/>
      <c r="D61" s="262"/>
      <c r="E61" s="262"/>
      <c r="F61" s="262"/>
      <c r="G61" s="262"/>
      <c r="H61" s="262"/>
      <c r="I61" s="262"/>
      <c r="J61" s="262"/>
      <c r="K61" s="262"/>
      <c r="L61" s="262"/>
      <c r="M61" s="262"/>
      <c r="N61" s="262"/>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148"/>
      <c r="CM61" s="253"/>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251"/>
      <c r="ES61" s="251"/>
      <c r="ET61" s="251"/>
      <c r="EU61" s="251"/>
      <c r="EV61" s="251"/>
      <c r="EW61" s="251"/>
      <c r="EX61" s="251"/>
      <c r="EY61" s="251"/>
      <c r="EZ61" s="251"/>
      <c r="FA61" s="251"/>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row>
    <row r="62" spans="1:190" s="249" customFormat="1" ht="20.100000000000001" hidden="1" customHeight="1" x14ac:dyDescent="0.2">
      <c r="B62" s="1016" t="s">
        <v>1031</v>
      </c>
      <c r="C62" s="1016"/>
      <c r="D62" s="1016"/>
      <c r="E62" s="1016"/>
      <c r="F62" s="1016"/>
      <c r="G62" s="1016"/>
      <c r="H62" s="1016"/>
      <c r="I62" s="1016"/>
      <c r="J62" s="1016"/>
      <c r="K62" s="1016"/>
      <c r="L62" s="1016"/>
      <c r="M62" s="1016"/>
      <c r="N62" s="259"/>
      <c r="O62" s="1009"/>
      <c r="P62" s="1009"/>
      <c r="Q62" s="1009"/>
      <c r="R62" s="1009"/>
      <c r="S62" s="1009"/>
      <c r="T62" s="1009"/>
      <c r="U62" s="1009"/>
      <c r="V62" s="1009"/>
      <c r="W62" s="1009"/>
      <c r="X62" s="1009"/>
      <c r="Y62" s="1009"/>
      <c r="Z62" s="1009"/>
      <c r="AA62" s="1009"/>
      <c r="AB62" s="1009"/>
      <c r="AC62" s="1009"/>
      <c r="AD62" s="1009"/>
      <c r="AE62" s="1009"/>
      <c r="AF62" s="1009"/>
      <c r="AG62" s="251"/>
      <c r="AH62" s="1009"/>
      <c r="AI62" s="1009"/>
      <c r="AJ62" s="1009"/>
      <c r="AK62" s="1009"/>
      <c r="AL62" s="1009"/>
      <c r="AM62" s="1009"/>
      <c r="AN62" s="1009"/>
      <c r="AO62" s="1009"/>
      <c r="AP62" s="1009"/>
      <c r="AQ62" s="1009"/>
      <c r="AR62" s="1009"/>
      <c r="AS62" s="1009"/>
      <c r="AT62" s="1009"/>
      <c r="AU62" s="1009"/>
      <c r="AV62" s="1009"/>
      <c r="AW62" s="1009"/>
      <c r="AX62" s="1009"/>
      <c r="AY62" s="1009"/>
      <c r="AZ62" s="1009"/>
      <c r="BA62" s="1009"/>
      <c r="BB62" s="1009"/>
      <c r="BC62" s="1009"/>
      <c r="BD62" s="1009"/>
      <c r="BE62" s="1009"/>
      <c r="BF62" s="1009"/>
      <c r="BG62" s="1009"/>
      <c r="BH62" s="1009"/>
      <c r="BI62" s="251"/>
      <c r="BJ62" s="1009"/>
      <c r="BK62" s="1009"/>
      <c r="BL62" s="1009"/>
      <c r="BM62" s="1009"/>
      <c r="BN62" s="1009"/>
      <c r="BO62" s="1009"/>
      <c r="BP62" s="1009"/>
      <c r="BQ62" s="1009"/>
      <c r="BR62" s="1009"/>
      <c r="BS62" s="1009"/>
      <c r="BT62" s="1009"/>
      <c r="BU62" s="1009"/>
      <c r="BV62" s="1009"/>
      <c r="BW62" s="1009"/>
      <c r="BX62" s="1009"/>
      <c r="BY62" s="1009"/>
      <c r="BZ62" s="1009"/>
      <c r="CA62" s="1009"/>
      <c r="CB62" s="251"/>
      <c r="CC62" s="1009"/>
      <c r="CD62" s="1009"/>
      <c r="CE62" s="1009"/>
      <c r="CF62" s="1009"/>
      <c r="CG62" s="1009"/>
      <c r="CH62" s="1009"/>
      <c r="CI62" s="1009"/>
      <c r="CJ62" s="1009"/>
      <c r="CK62" s="1009"/>
      <c r="CL62" s="148"/>
      <c r="CM62" s="253"/>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251"/>
      <c r="ES62" s="251"/>
      <c r="ET62" s="251"/>
      <c r="EU62" s="251"/>
      <c r="EV62" s="251"/>
      <c r="EW62" s="251"/>
      <c r="EX62" s="251"/>
      <c r="EY62" s="251"/>
      <c r="EZ62" s="251"/>
      <c r="FA62" s="251"/>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row>
    <row r="63" spans="1:190" s="249" customFormat="1" ht="20.100000000000001" hidden="1" customHeight="1" x14ac:dyDescent="0.2">
      <c r="B63" s="1071" t="s">
        <v>1032</v>
      </c>
      <c r="C63" s="1071"/>
      <c r="D63" s="1071"/>
      <c r="E63" s="1071"/>
      <c r="F63" s="1071"/>
      <c r="G63" s="1071"/>
      <c r="H63" s="1071"/>
      <c r="I63" s="1071"/>
      <c r="J63" s="1071"/>
      <c r="K63" s="1071"/>
      <c r="L63" s="1071"/>
      <c r="M63" s="1072"/>
      <c r="N63" s="262"/>
      <c r="O63" s="1091"/>
      <c r="P63" s="1091"/>
      <c r="Q63" s="1091"/>
      <c r="R63" s="1091"/>
      <c r="S63" s="1091"/>
      <c r="T63" s="1091"/>
      <c r="U63" s="1091"/>
      <c r="V63" s="1091"/>
      <c r="W63" s="1091"/>
      <c r="X63" s="1012">
        <f>MULHER!U16*MULHER!V33*MULHER!AD11</f>
        <v>0</v>
      </c>
      <c r="Y63" s="1013"/>
      <c r="Z63" s="1013"/>
      <c r="AA63" s="1013"/>
      <c r="AB63" s="1013"/>
      <c r="AC63" s="1013"/>
      <c r="AD63" s="1013"/>
      <c r="AE63" s="1013"/>
      <c r="AF63" s="1013"/>
      <c r="AG63" s="251"/>
      <c r="AH63" s="1012">
        <f>MULHER!U15*MULHER!V32*MULHER!AD11</f>
        <v>0</v>
      </c>
      <c r="AI63" s="1013"/>
      <c r="AJ63" s="1013"/>
      <c r="AK63" s="1013"/>
      <c r="AL63" s="1013"/>
      <c r="AM63" s="1013"/>
      <c r="AN63" s="1013"/>
      <c r="AO63" s="1013"/>
      <c r="AP63" s="1013"/>
      <c r="AQ63" s="1013"/>
      <c r="AR63" s="1013"/>
      <c r="AS63" s="1013"/>
      <c r="AT63" s="1013"/>
      <c r="AU63" s="1013"/>
      <c r="AV63" s="1013"/>
      <c r="AW63" s="1013"/>
      <c r="AX63" s="1013"/>
      <c r="AY63" s="1013"/>
      <c r="AZ63" s="1013"/>
      <c r="BA63" s="1013"/>
      <c r="BB63" s="1013"/>
      <c r="BC63" s="1013"/>
      <c r="BD63" s="1013"/>
      <c r="BE63" s="1013"/>
      <c r="BF63" s="1013"/>
      <c r="BG63" s="1013"/>
      <c r="BH63" s="1013"/>
      <c r="BI63" s="260"/>
      <c r="BJ63" s="1013"/>
      <c r="BK63" s="1013"/>
      <c r="BL63" s="1013"/>
      <c r="BM63" s="1013"/>
      <c r="BN63" s="1013"/>
      <c r="BO63" s="1013"/>
      <c r="BP63" s="1013"/>
      <c r="BQ63" s="1013"/>
      <c r="BR63" s="1013"/>
      <c r="BS63" s="1013"/>
      <c r="BT63" s="1013"/>
      <c r="BU63" s="1013"/>
      <c r="BV63" s="1013"/>
      <c r="BW63" s="1013"/>
      <c r="BX63" s="1013"/>
      <c r="BY63" s="1013"/>
      <c r="BZ63" s="1013"/>
      <c r="CA63" s="1017"/>
      <c r="CB63" s="251"/>
      <c r="CC63" s="1012"/>
      <c r="CD63" s="1013"/>
      <c r="CE63" s="1013"/>
      <c r="CF63" s="1013"/>
      <c r="CG63" s="1013"/>
      <c r="CH63" s="1013"/>
      <c r="CI63" s="1013"/>
      <c r="CJ63" s="1013"/>
      <c r="CK63" s="1017"/>
      <c r="CL63" s="148"/>
      <c r="CM63" s="253"/>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251"/>
      <c r="ES63" s="251"/>
      <c r="ET63" s="251"/>
      <c r="EU63" s="251"/>
      <c r="EV63" s="251"/>
      <c r="EW63" s="251"/>
      <c r="EX63" s="251"/>
      <c r="EY63" s="251"/>
      <c r="EZ63" s="251"/>
      <c r="FA63" s="251"/>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row>
    <row r="64" spans="1:190" s="249" customFormat="1" ht="20.100000000000001" hidden="1" customHeight="1" x14ac:dyDescent="0.2">
      <c r="B64" s="1073" t="s">
        <v>1033</v>
      </c>
      <c r="C64" s="1073"/>
      <c r="D64" s="1073"/>
      <c r="E64" s="1073"/>
      <c r="F64" s="1073"/>
      <c r="G64" s="1073"/>
      <c r="H64" s="1073"/>
      <c r="I64" s="1073"/>
      <c r="J64" s="1073"/>
      <c r="K64" s="1073"/>
      <c r="L64" s="1073"/>
      <c r="M64" s="1074"/>
      <c r="N64" s="262"/>
      <c r="O64" s="1007">
        <f>(MULHER!U11*MULHER!AD11*MULHER!V34)</f>
        <v>0</v>
      </c>
      <c r="P64" s="1008"/>
      <c r="Q64" s="1008"/>
      <c r="R64" s="1008"/>
      <c r="S64" s="1008"/>
      <c r="T64" s="1008"/>
      <c r="U64" s="1008"/>
      <c r="V64" s="1008"/>
      <c r="W64" s="1008"/>
      <c r="X64" s="1008">
        <f>SUM(MULHER!U12:V14)*MULHER!V35*MULHER!AD11</f>
        <v>0</v>
      </c>
      <c r="Y64" s="1008"/>
      <c r="Z64" s="1008"/>
      <c r="AA64" s="1008"/>
      <c r="AB64" s="1008"/>
      <c r="AC64" s="1008"/>
      <c r="AD64" s="1008"/>
      <c r="AE64" s="1008"/>
      <c r="AF64" s="1018"/>
      <c r="AG64" s="251"/>
      <c r="AH64" s="1007"/>
      <c r="AI64" s="1008"/>
      <c r="AJ64" s="1008"/>
      <c r="AK64" s="1008"/>
      <c r="AL64" s="1008"/>
      <c r="AM64" s="1008"/>
      <c r="AN64" s="1008"/>
      <c r="AO64" s="1008"/>
      <c r="AP64" s="1008"/>
      <c r="AQ64" s="1008"/>
      <c r="AR64" s="1008"/>
      <c r="AS64" s="1008"/>
      <c r="AT64" s="1008"/>
      <c r="AU64" s="1008"/>
      <c r="AV64" s="1008"/>
      <c r="AW64" s="1008"/>
      <c r="AX64" s="1008"/>
      <c r="AY64" s="1008"/>
      <c r="AZ64" s="1008"/>
      <c r="BA64" s="1008"/>
      <c r="BB64" s="1008"/>
      <c r="BC64" s="1008"/>
      <c r="BD64" s="1008"/>
      <c r="BE64" s="1008"/>
      <c r="BF64" s="1008"/>
      <c r="BG64" s="1008"/>
      <c r="BH64" s="1008"/>
      <c r="BI64" s="260"/>
      <c r="BJ64" s="1008"/>
      <c r="BK64" s="1008"/>
      <c r="BL64" s="1008"/>
      <c r="BM64" s="1008"/>
      <c r="BN64" s="1008"/>
      <c r="BO64" s="1008"/>
      <c r="BP64" s="1008"/>
      <c r="BQ64" s="1008"/>
      <c r="BR64" s="1008"/>
      <c r="BS64" s="1008"/>
      <c r="BT64" s="1008"/>
      <c r="BU64" s="1008"/>
      <c r="BV64" s="1008"/>
      <c r="BW64" s="1008"/>
      <c r="BX64" s="1008"/>
      <c r="BY64" s="1008"/>
      <c r="BZ64" s="1008"/>
      <c r="CA64" s="1018"/>
      <c r="CB64" s="251"/>
      <c r="CC64" s="1007"/>
      <c r="CD64" s="1008"/>
      <c r="CE64" s="1008"/>
      <c r="CF64" s="1008"/>
      <c r="CG64" s="1008"/>
      <c r="CH64" s="1008"/>
      <c r="CI64" s="1008"/>
      <c r="CJ64" s="1008"/>
      <c r="CK64" s="1018"/>
      <c r="CL64" s="148"/>
      <c r="CM64" s="253"/>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251"/>
      <c r="ES64" s="251"/>
      <c r="ET64" s="251"/>
      <c r="EU64" s="251"/>
      <c r="EV64" s="251"/>
      <c r="EW64" s="251"/>
      <c r="EX64" s="251"/>
      <c r="EY64" s="251"/>
      <c r="EZ64" s="251"/>
      <c r="FA64" s="251"/>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row>
    <row r="65" spans="2:190" s="276" customFormat="1" ht="20.100000000000001" hidden="1" customHeight="1" x14ac:dyDescent="0.2">
      <c r="B65" s="1086" t="s">
        <v>1387</v>
      </c>
      <c r="C65" s="1086"/>
      <c r="D65" s="1086"/>
      <c r="E65" s="1086"/>
      <c r="F65" s="1086"/>
      <c r="G65" s="1086"/>
      <c r="H65" s="1086"/>
      <c r="I65" s="1086"/>
      <c r="J65" s="1086"/>
      <c r="K65" s="1086"/>
      <c r="L65" s="1086"/>
      <c r="M65" s="1087"/>
      <c r="N65" s="278"/>
      <c r="O65" s="1026">
        <f>(((Cadastro!AU24*HIPERTENSO!D16)+(Cadastro!AU25*HIPERTENSO!G17)+(Cadastro!AU28*HIPERTENSO!G18)+(Cadastro!AU29*HIPERTENSO!G19))*MULHER!N11*MULHER!AD11)</f>
        <v>0</v>
      </c>
      <c r="P65" s="1027"/>
      <c r="Q65" s="1027"/>
      <c r="R65" s="1027"/>
      <c r="S65" s="1027"/>
      <c r="T65" s="1027"/>
      <c r="U65" s="1027"/>
      <c r="V65" s="1027"/>
      <c r="W65" s="1027"/>
      <c r="X65" s="1027"/>
      <c r="Y65" s="1027"/>
      <c r="Z65" s="1027"/>
      <c r="AA65" s="1027"/>
      <c r="AB65" s="1027"/>
      <c r="AC65" s="1027"/>
      <c r="AD65" s="1027"/>
      <c r="AE65" s="1027"/>
      <c r="AF65" s="1028"/>
      <c r="AG65" s="446"/>
      <c r="AH65" s="1026">
        <f>(((Cadastro!AU19+Cadastro!AU20)*HIPERTENSO!G14)+((Cadastro!AU21+Cadastro!AU22)*HIPERTENSO!G15)+((Cadastro!AU23+Cadastro!AU24)*HIPERTENSO!G16)+(Cadastro!AU25*HIPERTENSO!G17)+(Cadastro!AU28*HIPERTENSO!G18))*MULHER!N15*MULHER!AD11</f>
        <v>0</v>
      </c>
      <c r="AI65" s="1027"/>
      <c r="AJ65" s="1027"/>
      <c r="AK65" s="1027"/>
      <c r="AL65" s="1027"/>
      <c r="AM65" s="1027"/>
      <c r="AN65" s="1027"/>
      <c r="AO65" s="1027"/>
      <c r="AP65" s="1027"/>
      <c r="AQ65" s="1027"/>
      <c r="AR65" s="1027"/>
      <c r="AS65" s="1027"/>
      <c r="AT65" s="1027"/>
      <c r="AU65" s="1027"/>
      <c r="AV65" s="1027"/>
      <c r="AW65" s="1027"/>
      <c r="AX65" s="1027"/>
      <c r="AY65" s="1027"/>
      <c r="AZ65" s="1027"/>
      <c r="BA65" s="1027"/>
      <c r="BB65" s="1027"/>
      <c r="BC65" s="1027"/>
      <c r="BD65" s="1027"/>
      <c r="BE65" s="1027"/>
      <c r="BF65" s="1027"/>
      <c r="BG65" s="1027"/>
      <c r="BH65" s="1027"/>
      <c r="BI65" s="447"/>
      <c r="BJ65" s="1027"/>
      <c r="BK65" s="1027"/>
      <c r="BL65" s="1027"/>
      <c r="BM65" s="1027"/>
      <c r="BN65" s="1027"/>
      <c r="BO65" s="1027"/>
      <c r="BP65" s="1027"/>
      <c r="BQ65" s="1027"/>
      <c r="BR65" s="1027"/>
      <c r="BS65" s="1027"/>
      <c r="BT65" s="1027"/>
      <c r="BU65" s="1027"/>
      <c r="BV65" s="1027"/>
      <c r="BW65" s="1027"/>
      <c r="BX65" s="1027"/>
      <c r="BY65" s="1027"/>
      <c r="BZ65" s="1027"/>
      <c r="CA65" s="1028"/>
      <c r="CB65" s="446"/>
      <c r="CC65" s="1026"/>
      <c r="CD65" s="1027"/>
      <c r="CE65" s="1027"/>
      <c r="CF65" s="1027"/>
      <c r="CG65" s="1027"/>
      <c r="CH65" s="1027"/>
      <c r="CI65" s="1027"/>
      <c r="CJ65" s="1027"/>
      <c r="CK65" s="1028"/>
      <c r="CL65" s="281"/>
      <c r="CM65" s="448"/>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446"/>
      <c r="ES65" s="446"/>
      <c r="ET65" s="446"/>
      <c r="EU65" s="446"/>
      <c r="EV65" s="446"/>
      <c r="EW65" s="446"/>
      <c r="EX65" s="446"/>
      <c r="EY65" s="446"/>
      <c r="EZ65" s="446"/>
      <c r="FA65" s="446"/>
      <c r="FB65" s="282"/>
      <c r="FC65" s="282"/>
      <c r="FD65" s="282"/>
      <c r="FE65" s="282"/>
      <c r="FF65" s="282"/>
      <c r="FG65" s="282"/>
      <c r="FH65" s="282"/>
      <c r="FI65" s="282"/>
      <c r="FJ65" s="282"/>
      <c r="FK65" s="282"/>
      <c r="FL65" s="282"/>
      <c r="FM65" s="282"/>
      <c r="FN65" s="282"/>
      <c r="FO65" s="282"/>
      <c r="FP65" s="282"/>
      <c r="FQ65" s="282"/>
      <c r="FR65" s="282"/>
      <c r="FS65" s="282"/>
      <c r="FT65" s="282"/>
      <c r="FU65" s="282"/>
      <c r="FV65" s="282"/>
      <c r="FW65" s="282"/>
      <c r="FX65" s="282"/>
      <c r="FY65" s="282"/>
      <c r="FZ65" s="282"/>
      <c r="GA65" s="282"/>
      <c r="GB65" s="282"/>
      <c r="GC65" s="282"/>
      <c r="GD65" s="282"/>
      <c r="GE65" s="282"/>
      <c r="GF65" s="282"/>
      <c r="GG65" s="282"/>
      <c r="GH65" s="282"/>
    </row>
    <row r="66" spans="2:190" s="453" customFormat="1" ht="20.100000000000001" hidden="1" customHeight="1" x14ac:dyDescent="0.25">
      <c r="B66" s="449"/>
      <c r="C66" s="449"/>
      <c r="D66" s="1085" t="s">
        <v>1388</v>
      </c>
      <c r="E66" s="1085"/>
      <c r="F66" s="1085"/>
      <c r="G66" s="1085"/>
      <c r="H66" s="1085"/>
      <c r="I66" s="1085"/>
      <c r="J66" s="1085"/>
      <c r="K66" s="1085"/>
      <c r="L66" s="1085"/>
      <c r="M66" s="450"/>
      <c r="N66" s="451"/>
      <c r="O66" s="1025">
        <f>(((Cadastro!AU24*DIABÉTICO!G16)+(Cadastro!AU25*DIABÉTICO!G17)+(Cadastro!AU28*DIABÉTICO!G18)+(Cadastro!AU29*DIABÉTICO!G19))*MULHER!N11*MULHER!AD11)</f>
        <v>0</v>
      </c>
      <c r="P66" s="1025"/>
      <c r="Q66" s="1025"/>
      <c r="R66" s="1025"/>
      <c r="S66" s="1025"/>
      <c r="T66" s="1025"/>
      <c r="U66" s="1025"/>
      <c r="V66" s="1025"/>
      <c r="W66" s="1025"/>
      <c r="X66" s="451"/>
      <c r="Y66" s="451"/>
      <c r="Z66" s="451"/>
      <c r="AA66" s="451"/>
      <c r="AB66" s="451"/>
      <c r="AC66" s="451"/>
      <c r="AD66" s="451"/>
      <c r="AE66" s="451"/>
      <c r="AF66" s="451"/>
      <c r="AG66" s="451"/>
      <c r="AH66" s="1025">
        <f>(((Cadastro!AU19+Cadastro!AU20)*DIABÉTICO!G14)+((Cadastro!AU21+Cadastro!AU22)*DIABÉTICO!G15)+((Cadastro!AU23+Cadastro!AU24)*DIABÉTICO!G16)+(Cadastro!AU25*DIABÉTICO!G17)+(Cadastro!AU28*DIABÉTICO!G18))*MULHER!N15*MULHER!AD11</f>
        <v>0</v>
      </c>
      <c r="AI66" s="1025"/>
      <c r="AJ66" s="1025"/>
      <c r="AK66" s="1025"/>
      <c r="AL66" s="1025"/>
      <c r="AM66" s="1025"/>
      <c r="AN66" s="1025"/>
      <c r="AO66" s="1025"/>
      <c r="AP66" s="1025"/>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2"/>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1"/>
      <c r="DO66" s="451"/>
      <c r="DP66" s="451"/>
      <c r="DQ66" s="451"/>
      <c r="DR66" s="451"/>
      <c r="DS66" s="451"/>
      <c r="DT66" s="451"/>
      <c r="DU66" s="451"/>
      <c r="DV66" s="451"/>
      <c r="DW66" s="451"/>
      <c r="DX66" s="270"/>
      <c r="DY66" s="451"/>
      <c r="DZ66" s="451"/>
      <c r="EA66" s="451"/>
    </row>
    <row r="67" spans="2:190" s="249" customFormat="1" ht="20.100000000000001" customHeight="1" x14ac:dyDescent="0.2">
      <c r="B67" s="1077" t="s">
        <v>775</v>
      </c>
      <c r="C67" s="1077"/>
      <c r="D67" s="1077"/>
      <c r="E67" s="1077"/>
      <c r="F67" s="1077"/>
      <c r="G67" s="1077"/>
      <c r="H67" s="1077"/>
      <c r="I67" s="1077"/>
      <c r="J67" s="1077"/>
      <c r="K67" s="1077"/>
      <c r="L67" s="1077"/>
      <c r="M67" s="1077"/>
      <c r="N67" s="262"/>
      <c r="O67" s="998">
        <f>O64-O65-O66</f>
        <v>0</v>
      </c>
      <c r="P67" s="998"/>
      <c r="Q67" s="998"/>
      <c r="R67" s="998"/>
      <c r="S67" s="998"/>
      <c r="T67" s="998"/>
      <c r="U67" s="998"/>
      <c r="V67" s="998"/>
      <c r="W67" s="998"/>
      <c r="X67" s="998">
        <f>SUM(X63:AF65)</f>
        <v>0</v>
      </c>
      <c r="Y67" s="998"/>
      <c r="Z67" s="998"/>
      <c r="AA67" s="998"/>
      <c r="AB67" s="998"/>
      <c r="AC67" s="998"/>
      <c r="AD67" s="998"/>
      <c r="AE67" s="998"/>
      <c r="AF67" s="998"/>
      <c r="AG67" s="251"/>
      <c r="AH67" s="998">
        <f>AH63-AH65-AH66</f>
        <v>0</v>
      </c>
      <c r="AI67" s="998"/>
      <c r="AJ67" s="998"/>
      <c r="AK67" s="998"/>
      <c r="AL67" s="998"/>
      <c r="AM67" s="998"/>
      <c r="AN67" s="998"/>
      <c r="AO67" s="998"/>
      <c r="AP67" s="998"/>
      <c r="AQ67" s="998">
        <f>SUM(AQ63:AY65)</f>
        <v>0</v>
      </c>
      <c r="AR67" s="998"/>
      <c r="AS67" s="998"/>
      <c r="AT67" s="998"/>
      <c r="AU67" s="998"/>
      <c r="AV67" s="998"/>
      <c r="AW67" s="998"/>
      <c r="AX67" s="998"/>
      <c r="AY67" s="998"/>
      <c r="AZ67" s="998">
        <f>SUM(AZ63:BH65)</f>
        <v>0</v>
      </c>
      <c r="BA67" s="998"/>
      <c r="BB67" s="998"/>
      <c r="BC67" s="998"/>
      <c r="BD67" s="998"/>
      <c r="BE67" s="998"/>
      <c r="BF67" s="998"/>
      <c r="BG67" s="998"/>
      <c r="BH67" s="998"/>
      <c r="BI67" s="251"/>
      <c r="BJ67" s="998">
        <f>SUM(BJ63:BR65)</f>
        <v>0</v>
      </c>
      <c r="BK67" s="998"/>
      <c r="BL67" s="998"/>
      <c r="BM67" s="998"/>
      <c r="BN67" s="998"/>
      <c r="BO67" s="998"/>
      <c r="BP67" s="998"/>
      <c r="BQ67" s="998"/>
      <c r="BR67" s="998"/>
      <c r="BS67" s="998">
        <f>SUM(BS63:CA65)</f>
        <v>0</v>
      </c>
      <c r="BT67" s="998"/>
      <c r="BU67" s="998"/>
      <c r="BV67" s="998"/>
      <c r="BW67" s="998"/>
      <c r="BX67" s="998"/>
      <c r="BY67" s="998"/>
      <c r="BZ67" s="998"/>
      <c r="CA67" s="998"/>
      <c r="CB67" s="251"/>
      <c r="CC67" s="998">
        <f>SUM(CC63:CK65)</f>
        <v>0</v>
      </c>
      <c r="CD67" s="998"/>
      <c r="CE67" s="998"/>
      <c r="CF67" s="998"/>
      <c r="CG67" s="998"/>
      <c r="CH67" s="998"/>
      <c r="CI67" s="998"/>
      <c r="CJ67" s="998"/>
      <c r="CK67" s="998"/>
      <c r="CL67" s="148"/>
      <c r="CM67" s="253"/>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251"/>
      <c r="ES67" s="251"/>
      <c r="ET67" s="251"/>
      <c r="EU67" s="251"/>
      <c r="EV67" s="251"/>
      <c r="EW67" s="251"/>
      <c r="EX67" s="251"/>
      <c r="EY67" s="251"/>
      <c r="EZ67" s="251"/>
      <c r="FA67" s="251"/>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row>
    <row r="68" spans="2:190" s="249" customFormat="1" ht="7.5" customHeight="1" x14ac:dyDescent="0.2">
      <c r="B68" s="262"/>
      <c r="C68" s="262"/>
      <c r="D68" s="262"/>
      <c r="E68" s="262"/>
      <c r="F68" s="262"/>
      <c r="G68" s="262"/>
      <c r="H68" s="262"/>
      <c r="I68" s="262"/>
      <c r="J68" s="262"/>
      <c r="K68" s="262"/>
      <c r="L68" s="262"/>
      <c r="M68" s="262"/>
      <c r="N68" s="262"/>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148"/>
      <c r="CM68" s="253"/>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251"/>
      <c r="ES68" s="251"/>
      <c r="ET68" s="251"/>
      <c r="EU68" s="251"/>
      <c r="EV68" s="251"/>
      <c r="EW68" s="251"/>
      <c r="EX68" s="251"/>
      <c r="EY68" s="251"/>
      <c r="EZ68" s="251"/>
      <c r="FA68" s="251"/>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row>
    <row r="69" spans="2:190" s="249" customFormat="1" ht="20.100000000000001" hidden="1" customHeight="1" x14ac:dyDescent="0.2">
      <c r="B69" s="1016" t="s">
        <v>1034</v>
      </c>
      <c r="C69" s="1016"/>
      <c r="D69" s="1016"/>
      <c r="E69" s="1016"/>
      <c r="F69" s="1016"/>
      <c r="G69" s="1016"/>
      <c r="H69" s="1016"/>
      <c r="I69" s="1016"/>
      <c r="J69" s="1016"/>
      <c r="K69" s="1016"/>
      <c r="L69" s="1016"/>
      <c r="M69" s="1016"/>
      <c r="N69" s="259"/>
      <c r="O69" s="1009"/>
      <c r="P69" s="1009"/>
      <c r="Q69" s="1009"/>
      <c r="R69" s="1009"/>
      <c r="S69" s="1009"/>
      <c r="T69" s="1009"/>
      <c r="U69" s="1009"/>
      <c r="V69" s="1009"/>
      <c r="W69" s="1009"/>
      <c r="X69" s="1009"/>
      <c r="Y69" s="1009"/>
      <c r="Z69" s="1009"/>
      <c r="AA69" s="1009"/>
      <c r="AB69" s="1009"/>
      <c r="AC69" s="1009"/>
      <c r="AD69" s="1009"/>
      <c r="AE69" s="1009"/>
      <c r="AF69" s="1009"/>
      <c r="AG69" s="251"/>
      <c r="AH69" s="1009"/>
      <c r="AI69" s="1009"/>
      <c r="AJ69" s="1009"/>
      <c r="AK69" s="1009"/>
      <c r="AL69" s="1009"/>
      <c r="AM69" s="1009"/>
      <c r="AN69" s="1009"/>
      <c r="AO69" s="1009"/>
      <c r="AP69" s="1009"/>
      <c r="AQ69" s="1009"/>
      <c r="AR69" s="1009"/>
      <c r="AS69" s="1009"/>
      <c r="AT69" s="1009"/>
      <c r="AU69" s="1009"/>
      <c r="AV69" s="1009"/>
      <c r="AW69" s="1009"/>
      <c r="AX69" s="1009"/>
      <c r="AY69" s="1009"/>
      <c r="AZ69" s="1009"/>
      <c r="BA69" s="1009"/>
      <c r="BB69" s="1009"/>
      <c r="BC69" s="1009"/>
      <c r="BD69" s="1009"/>
      <c r="BE69" s="1009"/>
      <c r="BF69" s="1009"/>
      <c r="BG69" s="1009"/>
      <c r="BH69" s="1009"/>
      <c r="BI69" s="251"/>
      <c r="BJ69" s="1009"/>
      <c r="BK69" s="1009"/>
      <c r="BL69" s="1009"/>
      <c r="BM69" s="1009"/>
      <c r="BN69" s="1009"/>
      <c r="BO69" s="1009"/>
      <c r="BP69" s="1009"/>
      <c r="BQ69" s="1009"/>
      <c r="BR69" s="1009"/>
      <c r="BS69" s="1009"/>
      <c r="BT69" s="1009"/>
      <c r="BU69" s="1009"/>
      <c r="BV69" s="1009"/>
      <c r="BW69" s="1009"/>
      <c r="BX69" s="1009"/>
      <c r="BY69" s="1009"/>
      <c r="BZ69" s="1009"/>
      <c r="CA69" s="1009"/>
      <c r="CB69" s="251"/>
      <c r="CC69" s="1009"/>
      <c r="CD69" s="1009"/>
      <c r="CE69" s="1009"/>
      <c r="CF69" s="1009"/>
      <c r="CG69" s="1009"/>
      <c r="CH69" s="1009"/>
      <c r="CI69" s="1009"/>
      <c r="CJ69" s="1009"/>
      <c r="CK69" s="1009"/>
      <c r="CL69" s="148"/>
      <c r="CM69" s="253"/>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251"/>
      <c r="ES69" s="251"/>
      <c r="ET69" s="251"/>
      <c r="EU69" s="251"/>
      <c r="EV69" s="251"/>
      <c r="EW69" s="251"/>
      <c r="EX69" s="251"/>
      <c r="EY69" s="251"/>
      <c r="EZ69" s="251"/>
      <c r="FA69" s="251"/>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row>
    <row r="70" spans="2:190" s="249" customFormat="1" ht="20.100000000000001" hidden="1" customHeight="1" x14ac:dyDescent="0.2">
      <c r="B70" s="1071" t="s">
        <v>4</v>
      </c>
      <c r="C70" s="1071"/>
      <c r="D70" s="1071"/>
      <c r="E70" s="1071"/>
      <c r="F70" s="1071"/>
      <c r="G70" s="1071"/>
      <c r="H70" s="1071"/>
      <c r="I70" s="1071"/>
      <c r="J70" s="1071"/>
      <c r="K70" s="1071"/>
      <c r="L70" s="1071"/>
      <c r="M70" s="1072"/>
      <c r="N70" s="262"/>
      <c r="O70" s="1091">
        <f>'S. MENTAL'!T19*'S. MENTAL'!V31</f>
        <v>0</v>
      </c>
      <c r="P70" s="1091"/>
      <c r="Q70" s="1091"/>
      <c r="R70" s="1091"/>
      <c r="S70" s="1091"/>
      <c r="T70" s="1091"/>
      <c r="U70" s="1091"/>
      <c r="V70" s="1091"/>
      <c r="W70" s="1091"/>
      <c r="X70" s="1012"/>
      <c r="Y70" s="1013"/>
      <c r="Z70" s="1013"/>
      <c r="AA70" s="1013"/>
      <c r="AB70" s="1013"/>
      <c r="AC70" s="1013"/>
      <c r="AD70" s="1013"/>
      <c r="AE70" s="1013"/>
      <c r="AF70" s="1013"/>
      <c r="AG70" s="251"/>
      <c r="AH70" s="1012">
        <f>'S. MENTAL'!T19*'S. MENTAL'!V30</f>
        <v>0</v>
      </c>
      <c r="AI70" s="1013"/>
      <c r="AJ70" s="1013"/>
      <c r="AK70" s="1013"/>
      <c r="AL70" s="1013"/>
      <c r="AM70" s="1013"/>
      <c r="AN70" s="1013"/>
      <c r="AO70" s="1013"/>
      <c r="AP70" s="1013"/>
      <c r="AQ70" s="1013"/>
      <c r="AR70" s="1013"/>
      <c r="AS70" s="1013"/>
      <c r="AT70" s="1013"/>
      <c r="AU70" s="1013"/>
      <c r="AV70" s="1013"/>
      <c r="AW70" s="1013"/>
      <c r="AX70" s="1013"/>
      <c r="AY70" s="1013"/>
      <c r="AZ70" s="1013"/>
      <c r="BA70" s="1013"/>
      <c r="BB70" s="1013"/>
      <c r="BC70" s="1013"/>
      <c r="BD70" s="1013"/>
      <c r="BE70" s="1013"/>
      <c r="BF70" s="1013"/>
      <c r="BG70" s="1013"/>
      <c r="BH70" s="1013"/>
      <c r="BI70" s="260"/>
      <c r="BJ70" s="1013"/>
      <c r="BK70" s="1013"/>
      <c r="BL70" s="1013"/>
      <c r="BM70" s="1013"/>
      <c r="BN70" s="1013"/>
      <c r="BO70" s="1013"/>
      <c r="BP70" s="1013"/>
      <c r="BQ70" s="1013"/>
      <c r="BR70" s="1013"/>
      <c r="BS70" s="1013" t="e">
        <f>'S. MENTAL'!T19*'S. MENTAL'!V36/Tutorial!V562</f>
        <v>#DIV/0!</v>
      </c>
      <c r="BT70" s="1013"/>
      <c r="BU70" s="1013"/>
      <c r="BV70" s="1013"/>
      <c r="BW70" s="1013"/>
      <c r="BX70" s="1013"/>
      <c r="BY70" s="1013"/>
      <c r="BZ70" s="1013"/>
      <c r="CA70" s="1017"/>
      <c r="CB70" s="251"/>
      <c r="CC70" s="1012">
        <f>'S. MENTAL'!T19*'S. MENTAL'!V37</f>
        <v>0</v>
      </c>
      <c r="CD70" s="1013"/>
      <c r="CE70" s="1013"/>
      <c r="CF70" s="1013"/>
      <c r="CG70" s="1013"/>
      <c r="CH70" s="1013"/>
      <c r="CI70" s="1013"/>
      <c r="CJ70" s="1013"/>
      <c r="CK70" s="1017"/>
      <c r="CL70" s="148"/>
      <c r="CM70" s="253"/>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251"/>
      <c r="ES70" s="251"/>
      <c r="ET70" s="251"/>
      <c r="EU70" s="251"/>
      <c r="EV70" s="251"/>
      <c r="EW70" s="251"/>
      <c r="EX70" s="251"/>
      <c r="EY70" s="251"/>
      <c r="EZ70" s="251"/>
      <c r="FA70" s="251"/>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row>
    <row r="71" spans="2:190" s="249" customFormat="1" ht="20.100000000000001" hidden="1" customHeight="1" x14ac:dyDescent="0.2">
      <c r="B71" s="1073" t="s">
        <v>1035</v>
      </c>
      <c r="C71" s="1073"/>
      <c r="D71" s="1073"/>
      <c r="E71" s="1073"/>
      <c r="F71" s="1073"/>
      <c r="G71" s="1073"/>
      <c r="H71" s="1073"/>
      <c r="I71" s="1073"/>
      <c r="J71" s="1073"/>
      <c r="K71" s="1073"/>
      <c r="L71" s="1073"/>
      <c r="M71" s="1074"/>
      <c r="N71" s="262"/>
      <c r="O71" s="1007"/>
      <c r="P71" s="1008"/>
      <c r="Q71" s="1008"/>
      <c r="R71" s="1008"/>
      <c r="S71" s="1008"/>
      <c r="T71" s="1008"/>
      <c r="U71" s="1008"/>
      <c r="V71" s="1008"/>
      <c r="W71" s="1008"/>
      <c r="X71" s="1008">
        <f>('S. MENTAL'!AA19+'S. MENTAL'!X19)*'S. MENTAL'!V33</f>
        <v>0</v>
      </c>
      <c r="Y71" s="1008"/>
      <c r="Z71" s="1008"/>
      <c r="AA71" s="1008"/>
      <c r="AB71" s="1008"/>
      <c r="AC71" s="1008"/>
      <c r="AD71" s="1008"/>
      <c r="AE71" s="1008"/>
      <c r="AF71" s="1018"/>
      <c r="AG71" s="251"/>
      <c r="AH71" s="1007"/>
      <c r="AI71" s="1008"/>
      <c r="AJ71" s="1008"/>
      <c r="AK71" s="1008"/>
      <c r="AL71" s="1008"/>
      <c r="AM71" s="1008"/>
      <c r="AN71" s="1008"/>
      <c r="AO71" s="1008"/>
      <c r="AP71" s="1008"/>
      <c r="AQ71" s="1008">
        <f>('S. MENTAL'!X19+'S. MENTAL'!AA19)*'S. MENTAL'!V32</f>
        <v>0</v>
      </c>
      <c r="AR71" s="1008"/>
      <c r="AS71" s="1008"/>
      <c r="AT71" s="1008"/>
      <c r="AU71" s="1008"/>
      <c r="AV71" s="1008"/>
      <c r="AW71" s="1008"/>
      <c r="AX71" s="1008"/>
      <c r="AY71" s="1008"/>
      <c r="AZ71" s="1008"/>
      <c r="BA71" s="1008"/>
      <c r="BB71" s="1008"/>
      <c r="BC71" s="1008"/>
      <c r="BD71" s="1008"/>
      <c r="BE71" s="1008"/>
      <c r="BF71" s="1008"/>
      <c r="BG71" s="1008"/>
      <c r="BH71" s="1008"/>
      <c r="BI71" s="260"/>
      <c r="BJ71" s="1008"/>
      <c r="BK71" s="1008"/>
      <c r="BL71" s="1008"/>
      <c r="BM71" s="1008"/>
      <c r="BN71" s="1008"/>
      <c r="BO71" s="1008"/>
      <c r="BP71" s="1008"/>
      <c r="BQ71" s="1008"/>
      <c r="BR71" s="1008"/>
      <c r="BS71" s="1008"/>
      <c r="BT71" s="1008"/>
      <c r="BU71" s="1008"/>
      <c r="BV71" s="1008"/>
      <c r="BW71" s="1008"/>
      <c r="BX71" s="1008"/>
      <c r="BY71" s="1008"/>
      <c r="BZ71" s="1008"/>
      <c r="CA71" s="1018"/>
      <c r="CB71" s="251"/>
      <c r="CC71" s="1007"/>
      <c r="CD71" s="1008"/>
      <c r="CE71" s="1008"/>
      <c r="CF71" s="1008"/>
      <c r="CG71" s="1008"/>
      <c r="CH71" s="1008"/>
      <c r="CI71" s="1008"/>
      <c r="CJ71" s="1008"/>
      <c r="CK71" s="1018"/>
      <c r="CL71" s="148"/>
      <c r="CM71" s="253"/>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48"/>
      <c r="EI71" s="148"/>
      <c r="EJ71" s="148"/>
      <c r="EK71" s="148"/>
      <c r="EL71" s="148"/>
      <c r="EM71" s="148"/>
      <c r="EN71" s="148"/>
      <c r="EO71" s="148"/>
      <c r="EP71" s="148"/>
      <c r="EQ71" s="148"/>
      <c r="ER71" s="251"/>
      <c r="ES71" s="251"/>
      <c r="ET71" s="251"/>
      <c r="EU71" s="251"/>
      <c r="EV71" s="251"/>
      <c r="EW71" s="251"/>
      <c r="EX71" s="251"/>
      <c r="EY71" s="251"/>
      <c r="EZ71" s="251"/>
      <c r="FA71" s="251"/>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row>
    <row r="72" spans="2:190" s="249" customFormat="1" ht="20.100000000000001" hidden="1" customHeight="1" x14ac:dyDescent="0.2">
      <c r="B72" s="1078" t="s">
        <v>1029</v>
      </c>
      <c r="C72" s="1078"/>
      <c r="D72" s="1078"/>
      <c r="E72" s="1078"/>
      <c r="F72" s="1078"/>
      <c r="G72" s="1078"/>
      <c r="H72" s="1078"/>
      <c r="I72" s="1078"/>
      <c r="J72" s="1078"/>
      <c r="K72" s="1078"/>
      <c r="L72" s="1078"/>
      <c r="M72" s="1079"/>
      <c r="N72" s="262"/>
      <c r="O72" s="1014"/>
      <c r="P72" s="1015"/>
      <c r="Q72" s="1015"/>
      <c r="R72" s="1015"/>
      <c r="S72" s="1015"/>
      <c r="T72" s="1015"/>
      <c r="U72" s="1015"/>
      <c r="V72" s="1015"/>
      <c r="W72" s="1015"/>
      <c r="X72" s="1015">
        <f>'S. MENTAL'!V19*'S. MENTAL'!V35</f>
        <v>0</v>
      </c>
      <c r="Y72" s="1015"/>
      <c r="Z72" s="1015"/>
      <c r="AA72" s="1015"/>
      <c r="AB72" s="1015"/>
      <c r="AC72" s="1015"/>
      <c r="AD72" s="1015"/>
      <c r="AE72" s="1015"/>
      <c r="AF72" s="1020"/>
      <c r="AG72" s="251"/>
      <c r="AH72" s="1014"/>
      <c r="AI72" s="1015"/>
      <c r="AJ72" s="1015"/>
      <c r="AK72" s="1015"/>
      <c r="AL72" s="1015"/>
      <c r="AM72" s="1015"/>
      <c r="AN72" s="1015"/>
      <c r="AO72" s="1015"/>
      <c r="AP72" s="1015"/>
      <c r="AQ72" s="1015">
        <f>'S. MENTAL'!V19*'S. MENTAL'!V34</f>
        <v>0</v>
      </c>
      <c r="AR72" s="1015"/>
      <c r="AS72" s="1015"/>
      <c r="AT72" s="1015"/>
      <c r="AU72" s="1015"/>
      <c r="AV72" s="1015"/>
      <c r="AW72" s="1015"/>
      <c r="AX72" s="1015"/>
      <c r="AY72" s="1015"/>
      <c r="AZ72" s="1015"/>
      <c r="BA72" s="1015"/>
      <c r="BB72" s="1015"/>
      <c r="BC72" s="1015"/>
      <c r="BD72" s="1015"/>
      <c r="BE72" s="1015"/>
      <c r="BF72" s="1015"/>
      <c r="BG72" s="1015"/>
      <c r="BH72" s="1015"/>
      <c r="BI72" s="260"/>
      <c r="BJ72" s="1015">
        <f>'S. MENTAL'!V19*'S. MENTAL'!V38</f>
        <v>0</v>
      </c>
      <c r="BK72" s="1015"/>
      <c r="BL72" s="1015"/>
      <c r="BM72" s="1015"/>
      <c r="BN72" s="1015"/>
      <c r="BO72" s="1015"/>
      <c r="BP72" s="1015"/>
      <c r="BQ72" s="1015"/>
      <c r="BR72" s="1015"/>
      <c r="BS72" s="1015"/>
      <c r="BT72" s="1015"/>
      <c r="BU72" s="1015"/>
      <c r="BV72" s="1015"/>
      <c r="BW72" s="1015"/>
      <c r="BX72" s="1015"/>
      <c r="BY72" s="1015"/>
      <c r="BZ72" s="1015"/>
      <c r="CA72" s="1020"/>
      <c r="CB72" s="251"/>
      <c r="CC72" s="1014"/>
      <c r="CD72" s="1015"/>
      <c r="CE72" s="1015"/>
      <c r="CF72" s="1015"/>
      <c r="CG72" s="1015"/>
      <c r="CH72" s="1015"/>
      <c r="CI72" s="1015"/>
      <c r="CJ72" s="1015"/>
      <c r="CK72" s="1020"/>
      <c r="CL72" s="148"/>
      <c r="CM72" s="253"/>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48"/>
      <c r="EI72" s="148"/>
      <c r="EJ72" s="148"/>
      <c r="EK72" s="148"/>
      <c r="EL72" s="148"/>
      <c r="EM72" s="148"/>
      <c r="EN72" s="148"/>
      <c r="EO72" s="148"/>
      <c r="EP72" s="148"/>
      <c r="EQ72" s="148"/>
      <c r="ER72" s="251"/>
      <c r="ES72" s="251"/>
      <c r="ET72" s="251"/>
      <c r="EU72" s="251"/>
      <c r="EV72" s="251"/>
      <c r="EW72" s="251"/>
      <c r="EX72" s="251"/>
      <c r="EY72" s="251"/>
      <c r="EZ72" s="251"/>
      <c r="FA72" s="251"/>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row>
    <row r="73" spans="2:190" s="276" customFormat="1" ht="20.100000000000001" hidden="1" customHeight="1" x14ac:dyDescent="0.2">
      <c r="B73" s="1086" t="s">
        <v>1389</v>
      </c>
      <c r="C73" s="1086"/>
      <c r="D73" s="1086"/>
      <c r="E73" s="1086"/>
      <c r="F73" s="1086"/>
      <c r="G73" s="1086"/>
      <c r="H73" s="1086"/>
      <c r="I73" s="1086"/>
      <c r="J73" s="1086"/>
      <c r="K73" s="1086"/>
      <c r="L73" s="1086"/>
      <c r="M73" s="1087"/>
      <c r="N73" s="278"/>
      <c r="O73" s="1026" t="e">
        <f>('S. MENTAL'!T19*HIPERTENSO!AM21)*'S. MENTAL'!V31</f>
        <v>#DIV/0!</v>
      </c>
      <c r="P73" s="1027"/>
      <c r="Q73" s="1027"/>
      <c r="R73" s="1027"/>
      <c r="S73" s="1027"/>
      <c r="T73" s="1027"/>
      <c r="U73" s="1027"/>
      <c r="V73" s="1027"/>
      <c r="W73" s="1027"/>
      <c r="X73" s="1027" t="e">
        <f>((('S. MENTAL'!AA19+'S. MENTAL'!X19)*'S. MENTAL'!V33)+('S. MENTAL'!V35*'S. MENTAL'!V19))*HIPERTENSO!AM21</f>
        <v>#DIV/0!</v>
      </c>
      <c r="Y73" s="1027"/>
      <c r="Z73" s="1027"/>
      <c r="AA73" s="1027"/>
      <c r="AB73" s="1027"/>
      <c r="AC73" s="1027"/>
      <c r="AD73" s="1027"/>
      <c r="AE73" s="1027"/>
      <c r="AF73" s="1028"/>
      <c r="AG73" s="446"/>
      <c r="AH73" s="1026" t="e">
        <f>('S. MENTAL'!T19*HIPERTENSO!AM21)*'S. MENTAL'!V30</f>
        <v>#DIV/0!</v>
      </c>
      <c r="AI73" s="1027"/>
      <c r="AJ73" s="1027"/>
      <c r="AK73" s="1027"/>
      <c r="AL73" s="1027"/>
      <c r="AM73" s="1027"/>
      <c r="AN73" s="1027"/>
      <c r="AO73" s="1027"/>
      <c r="AP73" s="1027"/>
      <c r="AQ73" s="1027" t="e">
        <f>((('S. MENTAL'!AA19+'S. MENTAL'!X19)*'S. MENTAL'!V32)+('S. MENTAL'!V34*'S. MENTAL'!V19))*HIPERTENSO!AM21</f>
        <v>#DIV/0!</v>
      </c>
      <c r="AR73" s="1027"/>
      <c r="AS73" s="1027"/>
      <c r="AT73" s="1027"/>
      <c r="AU73" s="1027"/>
      <c r="AV73" s="1027"/>
      <c r="AW73" s="1027"/>
      <c r="AX73" s="1027"/>
      <c r="AY73" s="1027"/>
      <c r="AZ73" s="1027"/>
      <c r="BA73" s="1027"/>
      <c r="BB73" s="1027"/>
      <c r="BC73" s="1027"/>
      <c r="BD73" s="1027"/>
      <c r="BE73" s="1027"/>
      <c r="BF73" s="1027"/>
      <c r="BG73" s="1027"/>
      <c r="BH73" s="1027"/>
      <c r="BI73" s="447"/>
      <c r="BJ73" s="1027" t="e">
        <f>'S. MENTAL'!V19*'S. MENTAL'!V38*HIPERTENSO!AM21</f>
        <v>#DIV/0!</v>
      </c>
      <c r="BK73" s="1027"/>
      <c r="BL73" s="1027"/>
      <c r="BM73" s="1027"/>
      <c r="BN73" s="1027"/>
      <c r="BO73" s="1027"/>
      <c r="BP73" s="1027"/>
      <c r="BQ73" s="1027"/>
      <c r="BR73" s="1027"/>
      <c r="BS73" s="1027" t="e">
        <f>('S. MENTAL'!T19*'S. MENTAL'!V36)*HIPERTENSO!AM21/Tutorial!V562</f>
        <v>#DIV/0!</v>
      </c>
      <c r="BT73" s="1027"/>
      <c r="BU73" s="1027"/>
      <c r="BV73" s="1027"/>
      <c r="BW73" s="1027"/>
      <c r="BX73" s="1027"/>
      <c r="BY73" s="1027"/>
      <c r="BZ73" s="1027"/>
      <c r="CA73" s="1028"/>
      <c r="CB73" s="446"/>
      <c r="CC73" s="1026" t="e">
        <f>'S. MENTAL'!T19*'S. MENTAL'!V37*HIPERTENSO!AM21</f>
        <v>#DIV/0!</v>
      </c>
      <c r="CD73" s="1027"/>
      <c r="CE73" s="1027"/>
      <c r="CF73" s="1027"/>
      <c r="CG73" s="1027"/>
      <c r="CH73" s="1027"/>
      <c r="CI73" s="1027"/>
      <c r="CJ73" s="1027"/>
      <c r="CK73" s="1028"/>
      <c r="CL73" s="281"/>
      <c r="CM73" s="448"/>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446"/>
      <c r="ES73" s="446"/>
      <c r="ET73" s="446"/>
      <c r="EU73" s="446"/>
      <c r="EV73" s="446"/>
      <c r="EW73" s="446"/>
      <c r="EX73" s="446"/>
      <c r="EY73" s="446"/>
      <c r="EZ73" s="446"/>
      <c r="FA73" s="446"/>
      <c r="FB73" s="282"/>
      <c r="FC73" s="282"/>
      <c r="FD73" s="282"/>
      <c r="FE73" s="282"/>
      <c r="FF73" s="282"/>
      <c r="FG73" s="282"/>
      <c r="FH73" s="282"/>
      <c r="FI73" s="282"/>
      <c r="FJ73" s="282"/>
      <c r="FK73" s="282"/>
      <c r="FL73" s="282"/>
      <c r="FM73" s="282"/>
      <c r="FN73" s="282"/>
      <c r="FO73" s="282"/>
      <c r="FP73" s="282"/>
      <c r="FQ73" s="282"/>
      <c r="FR73" s="282"/>
      <c r="FS73" s="282"/>
      <c r="FT73" s="282"/>
      <c r="FU73" s="282"/>
      <c r="FV73" s="282"/>
      <c r="FW73" s="282"/>
      <c r="FX73" s="282"/>
      <c r="FY73" s="282"/>
      <c r="FZ73" s="282"/>
      <c r="GA73" s="282"/>
      <c r="GB73" s="282"/>
      <c r="GC73" s="282"/>
      <c r="GD73" s="282"/>
      <c r="GE73" s="282"/>
      <c r="GF73" s="282"/>
      <c r="GG73" s="282"/>
      <c r="GH73" s="282"/>
    </row>
    <row r="74" spans="2:190" s="270" customFormat="1" ht="20.100000000000001" hidden="1" customHeight="1" x14ac:dyDescent="0.2">
      <c r="B74" s="1083" t="s">
        <v>1390</v>
      </c>
      <c r="C74" s="1083"/>
      <c r="D74" s="1083"/>
      <c r="E74" s="1083"/>
      <c r="F74" s="1083"/>
      <c r="G74" s="1083"/>
      <c r="H74" s="1083"/>
      <c r="I74" s="1083"/>
      <c r="J74" s="1083"/>
      <c r="K74" s="1083"/>
      <c r="L74" s="1083"/>
      <c r="M74" s="1084"/>
      <c r="N74" s="271"/>
      <c r="O74" s="1024" t="e">
        <f>('S. MENTAL'!T19*DIABÉTICO!AM21*DIABÉTICO!S17)*'S. MENTAL'!V31</f>
        <v>#DIV/0!</v>
      </c>
      <c r="P74" s="1021"/>
      <c r="Q74" s="1021"/>
      <c r="R74" s="1021"/>
      <c r="S74" s="1021"/>
      <c r="T74" s="1021"/>
      <c r="U74" s="1021"/>
      <c r="V74" s="1021"/>
      <c r="W74" s="1021"/>
      <c r="X74" s="1021" t="e">
        <f>((('S. MENTAL'!AA19+'S. MENTAL'!X19)*'S. MENTAL'!V33)+('S. MENTAL'!V35*'S. MENTAL'!V19))*DIABÉTICO!AM21*DIABÉTICO!S17</f>
        <v>#DIV/0!</v>
      </c>
      <c r="Y74" s="1021"/>
      <c r="Z74" s="1021"/>
      <c r="AA74" s="1021"/>
      <c r="AB74" s="1021"/>
      <c r="AC74" s="1021"/>
      <c r="AD74" s="1021"/>
      <c r="AE74" s="1021"/>
      <c r="AF74" s="1022"/>
      <c r="AG74" s="272"/>
      <c r="AH74" s="1024" t="e">
        <f>('S. MENTAL'!T19*DIABÉTICO!AM21*DIABÉTICO!S17)*'S. MENTAL'!V30</f>
        <v>#DIV/0!</v>
      </c>
      <c r="AI74" s="1021"/>
      <c r="AJ74" s="1021"/>
      <c r="AK74" s="1021"/>
      <c r="AL74" s="1021"/>
      <c r="AM74" s="1021"/>
      <c r="AN74" s="1021"/>
      <c r="AO74" s="1021"/>
      <c r="AP74" s="1021"/>
      <c r="AQ74" s="1021" t="e">
        <f>((('S. MENTAL'!AA19+'S. MENTAL'!X19)*'S. MENTAL'!V32)+('S. MENTAL'!V34*'S. MENTAL'!V19))*DIABÉTICO!AM21*DIABÉTICO!S17</f>
        <v>#DIV/0!</v>
      </c>
      <c r="AR74" s="1021"/>
      <c r="AS74" s="1021"/>
      <c r="AT74" s="1021"/>
      <c r="AU74" s="1021"/>
      <c r="AV74" s="1021"/>
      <c r="AW74" s="1021"/>
      <c r="AX74" s="1021"/>
      <c r="AY74" s="1021"/>
      <c r="AZ74" s="1021" t="e">
        <f>O74*DIABÉTICO!V43</f>
        <v>#DIV/0!</v>
      </c>
      <c r="BA74" s="1021"/>
      <c r="BB74" s="1021"/>
      <c r="BC74" s="1021"/>
      <c r="BD74" s="1021"/>
      <c r="BE74" s="1021"/>
      <c r="BF74" s="1021"/>
      <c r="BG74" s="1021"/>
      <c r="BH74" s="1021"/>
      <c r="BI74" s="273"/>
      <c r="BJ74" s="1021" t="e">
        <f>'S. MENTAL'!V19*'S. MENTAL'!V38*DIABÉTICO!AM21*DIABÉTICO!S17</f>
        <v>#DIV/0!</v>
      </c>
      <c r="BK74" s="1021"/>
      <c r="BL74" s="1021"/>
      <c r="BM74" s="1021"/>
      <c r="BN74" s="1021"/>
      <c r="BO74" s="1021"/>
      <c r="BP74" s="1021"/>
      <c r="BQ74" s="1021"/>
      <c r="BR74" s="1021"/>
      <c r="BS74" s="1021" t="e">
        <f>('S. MENTAL'!T19*'S. MENTAL'!V36)*DIABÉTICO!AM21*DIABÉTICO!S17/Tutorial!V562</f>
        <v>#DIV/0!</v>
      </c>
      <c r="BT74" s="1021"/>
      <c r="BU74" s="1021"/>
      <c r="BV74" s="1021"/>
      <c r="BW74" s="1021"/>
      <c r="BX74" s="1021"/>
      <c r="BY74" s="1021"/>
      <c r="BZ74" s="1021"/>
      <c r="CA74" s="1022"/>
      <c r="CB74" s="272"/>
      <c r="CC74" s="1024" t="e">
        <f>'S. MENTAL'!T19*'S. MENTAL'!V37*DIABÉTICO!AM21*DIABÉTICO!S17</f>
        <v>#DIV/0!</v>
      </c>
      <c r="CD74" s="1021"/>
      <c r="CE74" s="1021"/>
      <c r="CF74" s="1021"/>
      <c r="CG74" s="1021"/>
      <c r="CH74" s="1021"/>
      <c r="CI74" s="1021"/>
      <c r="CJ74" s="1021"/>
      <c r="CK74" s="1022"/>
      <c r="CL74" s="274"/>
      <c r="CM74" s="456"/>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c r="EO74" s="274"/>
      <c r="EP74" s="274"/>
      <c r="EQ74" s="274"/>
      <c r="ER74" s="272"/>
      <c r="ES74" s="272"/>
      <c r="ET74" s="272"/>
      <c r="EU74" s="272"/>
      <c r="EV74" s="272"/>
      <c r="EW74" s="272"/>
      <c r="EX74" s="272"/>
      <c r="EY74" s="272"/>
      <c r="EZ74" s="272"/>
      <c r="FA74" s="272"/>
      <c r="FB74" s="275"/>
      <c r="FC74" s="275"/>
      <c r="FD74" s="275"/>
      <c r="FE74" s="275"/>
      <c r="FF74" s="275"/>
      <c r="FG74" s="275"/>
      <c r="FH74" s="275"/>
      <c r="FI74" s="275"/>
      <c r="FJ74" s="275"/>
      <c r="FK74" s="275"/>
      <c r="FL74" s="275"/>
      <c r="FM74" s="275"/>
      <c r="FN74" s="275"/>
      <c r="FO74" s="275"/>
      <c r="FP74" s="275"/>
      <c r="FQ74" s="275"/>
      <c r="FR74" s="275"/>
      <c r="FS74" s="275"/>
      <c r="FT74" s="275"/>
      <c r="FU74" s="275"/>
      <c r="FV74" s="275"/>
      <c r="FW74" s="275"/>
      <c r="FX74" s="275"/>
      <c r="FY74" s="275"/>
      <c r="FZ74" s="275"/>
      <c r="GA74" s="275"/>
      <c r="GB74" s="275"/>
      <c r="GC74" s="275"/>
      <c r="GD74" s="275"/>
      <c r="GE74" s="275"/>
      <c r="GF74" s="275"/>
      <c r="GG74" s="275"/>
      <c r="GH74" s="275"/>
    </row>
    <row r="75" spans="2:190" ht="20.100000000000001" hidden="1" customHeight="1" x14ac:dyDescent="0.25">
      <c r="B75" s="264"/>
      <c r="C75" s="264"/>
      <c r="D75" s="264"/>
      <c r="E75" s="264"/>
      <c r="F75" s="264"/>
      <c r="G75" s="264"/>
      <c r="H75" s="264"/>
      <c r="I75" s="264"/>
      <c r="J75" s="264"/>
      <c r="K75" s="264"/>
      <c r="L75" s="264"/>
      <c r="M75" s="265"/>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7"/>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c r="DM75" s="266"/>
      <c r="DN75" s="266"/>
      <c r="DO75" s="266"/>
      <c r="DP75" s="266"/>
      <c r="DQ75" s="266"/>
      <c r="DR75" s="266"/>
      <c r="DS75" s="266"/>
      <c r="DT75" s="266"/>
      <c r="DU75" s="266"/>
      <c r="DV75" s="266"/>
      <c r="DW75" s="266"/>
      <c r="DX75" s="249"/>
      <c r="DY75" s="266"/>
      <c r="DZ75" s="266"/>
      <c r="EA75" s="266"/>
    </row>
    <row r="76" spans="2:190" s="249" customFormat="1" ht="20.100000000000001" customHeight="1" x14ac:dyDescent="0.2">
      <c r="B76" s="1077" t="s">
        <v>936</v>
      </c>
      <c r="C76" s="1077"/>
      <c r="D76" s="1077"/>
      <c r="E76" s="1077"/>
      <c r="F76" s="1077"/>
      <c r="G76" s="1077"/>
      <c r="H76" s="1077"/>
      <c r="I76" s="1077"/>
      <c r="J76" s="1077"/>
      <c r="K76" s="1077"/>
      <c r="L76" s="1077"/>
      <c r="M76" s="1077"/>
      <c r="N76" s="262"/>
      <c r="O76" s="998" t="e">
        <f>O70-O73-O74</f>
        <v>#DIV/0!</v>
      </c>
      <c r="P76" s="998"/>
      <c r="Q76" s="998"/>
      <c r="R76" s="998"/>
      <c r="S76" s="998"/>
      <c r="T76" s="998"/>
      <c r="U76" s="998"/>
      <c r="V76" s="998"/>
      <c r="W76" s="998"/>
      <c r="X76" s="998" t="e">
        <f>X71+X72-X73-X74</f>
        <v>#DIV/0!</v>
      </c>
      <c r="Y76" s="998"/>
      <c r="Z76" s="998"/>
      <c r="AA76" s="998"/>
      <c r="AB76" s="998"/>
      <c r="AC76" s="998"/>
      <c r="AD76" s="998"/>
      <c r="AE76" s="998"/>
      <c r="AF76" s="998"/>
      <c r="AG76" s="251"/>
      <c r="AH76" s="998" t="e">
        <f>AH70-AH73-AH74</f>
        <v>#DIV/0!</v>
      </c>
      <c r="AI76" s="998"/>
      <c r="AJ76" s="998"/>
      <c r="AK76" s="998"/>
      <c r="AL76" s="998"/>
      <c r="AM76" s="998"/>
      <c r="AN76" s="998"/>
      <c r="AO76" s="998"/>
      <c r="AP76" s="998"/>
      <c r="AQ76" s="998" t="e">
        <f>AQ71+AQ72-AQ73-AQ74</f>
        <v>#DIV/0!</v>
      </c>
      <c r="AR76" s="998"/>
      <c r="AS76" s="998"/>
      <c r="AT76" s="998"/>
      <c r="AU76" s="998"/>
      <c r="AV76" s="998"/>
      <c r="AW76" s="998"/>
      <c r="AX76" s="998"/>
      <c r="AY76" s="998"/>
      <c r="AZ76" s="998">
        <f>SUM(AZ70:BH72)</f>
        <v>0</v>
      </c>
      <c r="BA76" s="998"/>
      <c r="BB76" s="998"/>
      <c r="BC76" s="998"/>
      <c r="BD76" s="998"/>
      <c r="BE76" s="998"/>
      <c r="BF76" s="998"/>
      <c r="BG76" s="998"/>
      <c r="BH76" s="998"/>
      <c r="BI76" s="251"/>
      <c r="BJ76" s="998" t="e">
        <f>BJ72-BJ73-BJ74</f>
        <v>#DIV/0!</v>
      </c>
      <c r="BK76" s="998"/>
      <c r="BL76" s="998"/>
      <c r="BM76" s="998"/>
      <c r="BN76" s="998"/>
      <c r="BO76" s="998"/>
      <c r="BP76" s="998"/>
      <c r="BQ76" s="998"/>
      <c r="BR76" s="998"/>
      <c r="BS76" s="998" t="e">
        <f>BS70-BS73-BS74</f>
        <v>#DIV/0!</v>
      </c>
      <c r="BT76" s="998"/>
      <c r="BU76" s="998"/>
      <c r="BV76" s="998"/>
      <c r="BW76" s="998"/>
      <c r="BX76" s="998"/>
      <c r="BY76" s="998"/>
      <c r="BZ76" s="998"/>
      <c r="CA76" s="998"/>
      <c r="CB76" s="251"/>
      <c r="CC76" s="998" t="e">
        <f>CC70-CC73-CC74</f>
        <v>#DIV/0!</v>
      </c>
      <c r="CD76" s="998"/>
      <c r="CE76" s="998"/>
      <c r="CF76" s="998"/>
      <c r="CG76" s="998"/>
      <c r="CH76" s="998"/>
      <c r="CI76" s="998"/>
      <c r="CJ76" s="998"/>
      <c r="CK76" s="998"/>
      <c r="CL76" s="148"/>
      <c r="CM76" s="253"/>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251"/>
      <c r="ES76" s="251"/>
      <c r="ET76" s="251"/>
      <c r="EU76" s="251"/>
      <c r="EV76" s="251"/>
      <c r="EW76" s="251"/>
      <c r="EX76" s="251"/>
      <c r="EY76" s="251"/>
      <c r="EZ76" s="251"/>
      <c r="FA76" s="251"/>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row>
    <row r="77" spans="2:190" s="249" customFormat="1" ht="7.5" customHeight="1" x14ac:dyDescent="0.2">
      <c r="B77" s="262"/>
      <c r="C77" s="262"/>
      <c r="D77" s="262"/>
      <c r="E77" s="262"/>
      <c r="F77" s="262"/>
      <c r="G77" s="262"/>
      <c r="H77" s="262"/>
      <c r="I77" s="262"/>
      <c r="J77" s="262"/>
      <c r="K77" s="262"/>
      <c r="L77" s="262"/>
      <c r="M77" s="262"/>
      <c r="N77" s="262"/>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148"/>
      <c r="CM77" s="253"/>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251"/>
      <c r="ES77" s="251"/>
      <c r="ET77" s="251"/>
      <c r="EU77" s="251"/>
      <c r="EV77" s="251"/>
      <c r="EW77" s="251"/>
      <c r="EX77" s="251"/>
      <c r="EY77" s="251"/>
      <c r="EZ77" s="251"/>
      <c r="FA77" s="251"/>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row>
    <row r="78" spans="2:190" s="249" customFormat="1" ht="20.100000000000001" hidden="1" customHeight="1" x14ac:dyDescent="0.2">
      <c r="B78" s="1016" t="s">
        <v>1044</v>
      </c>
      <c r="C78" s="1016"/>
      <c r="D78" s="1016"/>
      <c r="E78" s="1016"/>
      <c r="F78" s="1016"/>
      <c r="G78" s="1016"/>
      <c r="H78" s="1016"/>
      <c r="I78" s="1016"/>
      <c r="J78" s="1016"/>
      <c r="K78" s="1016"/>
      <c r="L78" s="1016"/>
      <c r="M78" s="1016"/>
      <c r="N78" s="259"/>
      <c r="O78" s="1009"/>
      <c r="P78" s="1009"/>
      <c r="Q78" s="1009"/>
      <c r="R78" s="1009"/>
      <c r="S78" s="1009"/>
      <c r="T78" s="1009"/>
      <c r="U78" s="1009"/>
      <c r="V78" s="1009"/>
      <c r="W78" s="1009"/>
      <c r="X78" s="1009"/>
      <c r="Y78" s="1009"/>
      <c r="Z78" s="1009"/>
      <c r="AA78" s="1009"/>
      <c r="AB78" s="1009"/>
      <c r="AC78" s="1009"/>
      <c r="AD78" s="1009"/>
      <c r="AE78" s="1009"/>
      <c r="AF78" s="1009"/>
      <c r="AG78" s="251"/>
      <c r="AH78" s="1009"/>
      <c r="AI78" s="1009"/>
      <c r="AJ78" s="1009"/>
      <c r="AK78" s="1009"/>
      <c r="AL78" s="1009"/>
      <c r="AM78" s="1009"/>
      <c r="AN78" s="1009"/>
      <c r="AO78" s="1009"/>
      <c r="AP78" s="1009"/>
      <c r="AQ78" s="1009"/>
      <c r="AR78" s="1009"/>
      <c r="AS78" s="1009"/>
      <c r="AT78" s="1009"/>
      <c r="AU78" s="1009"/>
      <c r="AV78" s="1009"/>
      <c r="AW78" s="1009"/>
      <c r="AX78" s="1009"/>
      <c r="AY78" s="1009"/>
      <c r="AZ78" s="1009"/>
      <c r="BA78" s="1009"/>
      <c r="BB78" s="1009"/>
      <c r="BC78" s="1009"/>
      <c r="BD78" s="1009"/>
      <c r="BE78" s="1009"/>
      <c r="BF78" s="1009"/>
      <c r="BG78" s="1009"/>
      <c r="BH78" s="1009"/>
      <c r="BI78" s="251"/>
      <c r="BJ78" s="1009"/>
      <c r="BK78" s="1009"/>
      <c r="BL78" s="1009"/>
      <c r="BM78" s="1009"/>
      <c r="BN78" s="1009"/>
      <c r="BO78" s="1009"/>
      <c r="BP78" s="1009"/>
      <c r="BQ78" s="1009"/>
      <c r="BR78" s="1009"/>
      <c r="BS78" s="1009"/>
      <c r="BT78" s="1009"/>
      <c r="BU78" s="1009"/>
      <c r="BV78" s="1009"/>
      <c r="BW78" s="1009"/>
      <c r="BX78" s="1009"/>
      <c r="BY78" s="1009"/>
      <c r="BZ78" s="1009"/>
      <c r="CA78" s="1009"/>
      <c r="CB78" s="251"/>
      <c r="CC78" s="1009"/>
      <c r="CD78" s="1009"/>
      <c r="CE78" s="1009"/>
      <c r="CF78" s="1009"/>
      <c r="CG78" s="1009"/>
      <c r="CH78" s="1009"/>
      <c r="CI78" s="1009"/>
      <c r="CJ78" s="1009"/>
      <c r="CK78" s="1009"/>
      <c r="CL78" s="148"/>
      <c r="CM78" s="253"/>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251"/>
      <c r="ES78" s="251"/>
      <c r="ET78" s="251"/>
      <c r="EU78" s="251"/>
      <c r="EV78" s="251"/>
      <c r="EW78" s="251"/>
      <c r="EX78" s="251"/>
      <c r="EY78" s="251"/>
      <c r="EZ78" s="251"/>
      <c r="FA78" s="251"/>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row>
    <row r="79" spans="2:190" s="249" customFormat="1" ht="30" hidden="1" customHeight="1" x14ac:dyDescent="0.2">
      <c r="B79" s="944" t="s">
        <v>980</v>
      </c>
      <c r="C79" s="787"/>
      <c r="D79" s="787"/>
      <c r="E79" s="787"/>
      <c r="F79" s="787"/>
      <c r="G79" s="787"/>
      <c r="H79" s="787"/>
      <c r="I79" s="787"/>
      <c r="J79" s="787"/>
      <c r="K79" s="787"/>
      <c r="L79" s="787"/>
      <c r="M79" s="867"/>
      <c r="N79" s="262"/>
      <c r="O79" s="1012"/>
      <c r="P79" s="1013"/>
      <c r="Q79" s="1013"/>
      <c r="R79" s="1013"/>
      <c r="S79" s="1013"/>
      <c r="T79" s="1013"/>
      <c r="U79" s="1013"/>
      <c r="V79" s="1013"/>
      <c r="W79" s="1013"/>
      <c r="X79" s="1012"/>
      <c r="Y79" s="1013"/>
      <c r="Z79" s="1013"/>
      <c r="AA79" s="1013"/>
      <c r="AB79" s="1013"/>
      <c r="AC79" s="1013"/>
      <c r="AD79" s="1013"/>
      <c r="AE79" s="1013"/>
      <c r="AF79" s="1013"/>
      <c r="AG79" s="251"/>
      <c r="AH79" s="1012"/>
      <c r="AI79" s="1013"/>
      <c r="AJ79" s="1013"/>
      <c r="AK79" s="1013"/>
      <c r="AL79" s="1013"/>
      <c r="AM79" s="1013"/>
      <c r="AN79" s="1013"/>
      <c r="AO79" s="1013"/>
      <c r="AP79" s="1013"/>
      <c r="AQ79" s="1013"/>
      <c r="AR79" s="1013"/>
      <c r="AS79" s="1013"/>
      <c r="AT79" s="1013"/>
      <c r="AU79" s="1013"/>
      <c r="AV79" s="1013"/>
      <c r="AW79" s="1013"/>
      <c r="AX79" s="1013"/>
      <c r="AY79" s="1013"/>
      <c r="AZ79" s="1013"/>
      <c r="BA79" s="1013"/>
      <c r="BB79" s="1013"/>
      <c r="BC79" s="1013"/>
      <c r="BD79" s="1013"/>
      <c r="BE79" s="1013"/>
      <c r="BF79" s="1013"/>
      <c r="BG79" s="1013"/>
      <c r="BH79" s="1013"/>
      <c r="BI79" s="260"/>
      <c r="BJ79" s="1013"/>
      <c r="BK79" s="1013"/>
      <c r="BL79" s="1013"/>
      <c r="BM79" s="1013"/>
      <c r="BN79" s="1013"/>
      <c r="BO79" s="1013"/>
      <c r="BP79" s="1013"/>
      <c r="BQ79" s="1013"/>
      <c r="BR79" s="1013"/>
      <c r="BS79" s="1013" t="e">
        <f>PREVENÇÃO!W55*PREVENÇÃO!F65/Tutorial!V562</f>
        <v>#DIV/0!</v>
      </c>
      <c r="BT79" s="1013"/>
      <c r="BU79" s="1013"/>
      <c r="BV79" s="1013"/>
      <c r="BW79" s="1013"/>
      <c r="BX79" s="1013"/>
      <c r="BY79" s="1013"/>
      <c r="BZ79" s="1013"/>
      <c r="CA79" s="1017"/>
      <c r="CB79" s="251"/>
      <c r="CC79" s="1012"/>
      <c r="CD79" s="1013"/>
      <c r="CE79" s="1013"/>
      <c r="CF79" s="1013"/>
      <c r="CG79" s="1013"/>
      <c r="CH79" s="1013"/>
      <c r="CI79" s="1013"/>
      <c r="CJ79" s="1013"/>
      <c r="CK79" s="1017"/>
      <c r="CL79" s="148"/>
      <c r="CM79" s="253"/>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251"/>
      <c r="ES79" s="251"/>
      <c r="ET79" s="251"/>
      <c r="EU79" s="251"/>
      <c r="EV79" s="251"/>
      <c r="EW79" s="251"/>
      <c r="EX79" s="251"/>
      <c r="EY79" s="251"/>
      <c r="EZ79" s="251"/>
      <c r="FA79" s="251"/>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row>
    <row r="80" spans="2:190" s="249" customFormat="1" ht="30" hidden="1" customHeight="1" x14ac:dyDescent="0.2">
      <c r="B80" s="944" t="s">
        <v>981</v>
      </c>
      <c r="C80" s="787"/>
      <c r="D80" s="787"/>
      <c r="E80" s="787"/>
      <c r="F80" s="787"/>
      <c r="G80" s="787"/>
      <c r="H80" s="787"/>
      <c r="I80" s="787"/>
      <c r="J80" s="787"/>
      <c r="K80" s="787"/>
      <c r="L80" s="787"/>
      <c r="M80" s="867"/>
      <c r="N80" s="262"/>
      <c r="O80" s="1012"/>
      <c r="P80" s="1013"/>
      <c r="Q80" s="1013"/>
      <c r="R80" s="1013"/>
      <c r="S80" s="1013"/>
      <c r="T80" s="1013"/>
      <c r="U80" s="1013"/>
      <c r="V80" s="1013"/>
      <c r="W80" s="1013"/>
      <c r="X80" s="1012"/>
      <c r="Y80" s="1013"/>
      <c r="Z80" s="1013"/>
      <c r="AA80" s="1013"/>
      <c r="AB80" s="1013"/>
      <c r="AC80" s="1013"/>
      <c r="AD80" s="1013"/>
      <c r="AE80" s="1013"/>
      <c r="AF80" s="1013"/>
      <c r="AG80" s="251"/>
      <c r="AH80" s="1012"/>
      <c r="AI80" s="1013"/>
      <c r="AJ80" s="1013"/>
      <c r="AK80" s="1013"/>
      <c r="AL80" s="1013"/>
      <c r="AM80" s="1013"/>
      <c r="AN80" s="1013"/>
      <c r="AO80" s="1013"/>
      <c r="AP80" s="1013"/>
      <c r="AQ80" s="1013"/>
      <c r="AR80" s="1013"/>
      <c r="AS80" s="1013"/>
      <c r="AT80" s="1013"/>
      <c r="AU80" s="1013"/>
      <c r="AV80" s="1013"/>
      <c r="AW80" s="1013"/>
      <c r="AX80" s="1013"/>
      <c r="AY80" s="1013"/>
      <c r="AZ80" s="1013"/>
      <c r="BA80" s="1013"/>
      <c r="BB80" s="1013"/>
      <c r="BC80" s="1013"/>
      <c r="BD80" s="1013"/>
      <c r="BE80" s="1013"/>
      <c r="BF80" s="1013"/>
      <c r="BG80" s="1013"/>
      <c r="BH80" s="1013"/>
      <c r="BI80" s="260"/>
      <c r="BJ80" s="1013"/>
      <c r="BK80" s="1013"/>
      <c r="BL80" s="1013"/>
      <c r="BM80" s="1013"/>
      <c r="BN80" s="1013"/>
      <c r="BO80" s="1013"/>
      <c r="BP80" s="1013"/>
      <c r="BQ80" s="1013"/>
      <c r="BR80" s="1013"/>
      <c r="BS80" s="1013" t="e">
        <f>PREVENÇÃO!W56*PREVENÇÃO!F66/Tutorial!V562</f>
        <v>#DIV/0!</v>
      </c>
      <c r="BT80" s="1013"/>
      <c r="BU80" s="1013"/>
      <c r="BV80" s="1013"/>
      <c r="BW80" s="1013"/>
      <c r="BX80" s="1013"/>
      <c r="BY80" s="1013"/>
      <c r="BZ80" s="1013"/>
      <c r="CA80" s="1017"/>
      <c r="CB80" s="251"/>
      <c r="CC80" s="1012"/>
      <c r="CD80" s="1013"/>
      <c r="CE80" s="1013"/>
      <c r="CF80" s="1013"/>
      <c r="CG80" s="1013"/>
      <c r="CH80" s="1013"/>
      <c r="CI80" s="1013"/>
      <c r="CJ80" s="1013"/>
      <c r="CK80" s="1017"/>
      <c r="CL80" s="148"/>
      <c r="CM80" s="253"/>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c r="EO80" s="148"/>
      <c r="EP80" s="148"/>
      <c r="EQ80" s="148"/>
      <c r="ER80" s="251"/>
      <c r="ES80" s="251"/>
      <c r="ET80" s="251"/>
      <c r="EU80" s="251"/>
      <c r="EV80" s="251"/>
      <c r="EW80" s="251"/>
      <c r="EX80" s="251"/>
      <c r="EY80" s="251"/>
      <c r="EZ80" s="251"/>
      <c r="FA80" s="251"/>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row>
    <row r="81" spans="2:191" s="249" customFormat="1" ht="42" hidden="1" customHeight="1" x14ac:dyDescent="0.2">
      <c r="B81" s="944" t="s">
        <v>982</v>
      </c>
      <c r="C81" s="787"/>
      <c r="D81" s="787"/>
      <c r="E81" s="787"/>
      <c r="F81" s="787"/>
      <c r="G81" s="787"/>
      <c r="H81" s="787"/>
      <c r="I81" s="787"/>
      <c r="J81" s="787"/>
      <c r="K81" s="787"/>
      <c r="L81" s="787"/>
      <c r="M81" s="867"/>
      <c r="N81" s="262"/>
      <c r="O81" s="1012"/>
      <c r="P81" s="1013"/>
      <c r="Q81" s="1013"/>
      <c r="R81" s="1013"/>
      <c r="S81" s="1013"/>
      <c r="T81" s="1013"/>
      <c r="U81" s="1013"/>
      <c r="V81" s="1013"/>
      <c r="W81" s="1013"/>
      <c r="X81" s="1012"/>
      <c r="Y81" s="1013"/>
      <c r="Z81" s="1013"/>
      <c r="AA81" s="1013"/>
      <c r="AB81" s="1013"/>
      <c r="AC81" s="1013"/>
      <c r="AD81" s="1013"/>
      <c r="AE81" s="1013"/>
      <c r="AF81" s="1013"/>
      <c r="AG81" s="251"/>
      <c r="AH81" s="1012"/>
      <c r="AI81" s="1013"/>
      <c r="AJ81" s="1013"/>
      <c r="AK81" s="1013"/>
      <c r="AL81" s="1013"/>
      <c r="AM81" s="1013"/>
      <c r="AN81" s="1013"/>
      <c r="AO81" s="1013"/>
      <c r="AP81" s="1013"/>
      <c r="AQ81" s="1013"/>
      <c r="AR81" s="1013"/>
      <c r="AS81" s="1013"/>
      <c r="AT81" s="1013"/>
      <c r="AU81" s="1013"/>
      <c r="AV81" s="1013"/>
      <c r="AW81" s="1013"/>
      <c r="AX81" s="1013"/>
      <c r="AY81" s="1013"/>
      <c r="AZ81" s="1013"/>
      <c r="BA81" s="1013"/>
      <c r="BB81" s="1013"/>
      <c r="BC81" s="1013"/>
      <c r="BD81" s="1013"/>
      <c r="BE81" s="1013"/>
      <c r="BF81" s="1013"/>
      <c r="BG81" s="1013"/>
      <c r="BH81" s="1013"/>
      <c r="BI81" s="260"/>
      <c r="BJ81" s="1013"/>
      <c r="BK81" s="1013"/>
      <c r="BL81" s="1013"/>
      <c r="BM81" s="1013"/>
      <c r="BN81" s="1013"/>
      <c r="BO81" s="1013"/>
      <c r="BP81" s="1013"/>
      <c r="BQ81" s="1013"/>
      <c r="BR81" s="1013"/>
      <c r="BS81" s="1013" t="e">
        <f>PREVENÇÃO!W57*PREVENÇÃO!F67/Tutorial!V562</f>
        <v>#DIV/0!</v>
      </c>
      <c r="BT81" s="1013"/>
      <c r="BU81" s="1013"/>
      <c r="BV81" s="1013"/>
      <c r="BW81" s="1013"/>
      <c r="BX81" s="1013"/>
      <c r="BY81" s="1013"/>
      <c r="BZ81" s="1013"/>
      <c r="CA81" s="1017"/>
      <c r="CB81" s="251"/>
      <c r="CC81" s="1012"/>
      <c r="CD81" s="1013"/>
      <c r="CE81" s="1013"/>
      <c r="CF81" s="1013"/>
      <c r="CG81" s="1013"/>
      <c r="CH81" s="1013"/>
      <c r="CI81" s="1013"/>
      <c r="CJ81" s="1013"/>
      <c r="CK81" s="1017"/>
      <c r="CL81" s="148"/>
      <c r="CM81" s="253"/>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48"/>
      <c r="EI81" s="148"/>
      <c r="EJ81" s="148"/>
      <c r="EK81" s="148"/>
      <c r="EL81" s="148"/>
      <c r="EM81" s="148"/>
      <c r="EN81" s="148"/>
      <c r="EO81" s="148"/>
      <c r="EP81" s="148"/>
      <c r="EQ81" s="148"/>
      <c r="ER81" s="251"/>
      <c r="ES81" s="251"/>
      <c r="ET81" s="251"/>
      <c r="EU81" s="251"/>
      <c r="EV81" s="251"/>
      <c r="EW81" s="251"/>
      <c r="EX81" s="251"/>
      <c r="EY81" s="251"/>
      <c r="EZ81" s="251"/>
      <c r="FA81" s="251"/>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row>
    <row r="82" spans="2:191" s="249" customFormat="1" ht="45" hidden="1" customHeight="1" x14ac:dyDescent="0.2">
      <c r="B82" s="944" t="s">
        <v>983</v>
      </c>
      <c r="C82" s="787"/>
      <c r="D82" s="787"/>
      <c r="E82" s="787"/>
      <c r="F82" s="787"/>
      <c r="G82" s="787"/>
      <c r="H82" s="787"/>
      <c r="I82" s="787"/>
      <c r="J82" s="787"/>
      <c r="K82" s="787"/>
      <c r="L82" s="787"/>
      <c r="M82" s="867"/>
      <c r="N82" s="262"/>
      <c r="O82" s="1012"/>
      <c r="P82" s="1013"/>
      <c r="Q82" s="1013"/>
      <c r="R82" s="1013"/>
      <c r="S82" s="1013"/>
      <c r="T82" s="1013"/>
      <c r="U82" s="1013"/>
      <c r="V82" s="1013"/>
      <c r="W82" s="1013"/>
      <c r="X82" s="1012"/>
      <c r="Y82" s="1013"/>
      <c r="Z82" s="1013"/>
      <c r="AA82" s="1013"/>
      <c r="AB82" s="1013"/>
      <c r="AC82" s="1013"/>
      <c r="AD82" s="1013"/>
      <c r="AE82" s="1013"/>
      <c r="AF82" s="1013"/>
      <c r="AG82" s="251"/>
      <c r="AH82" s="1012"/>
      <c r="AI82" s="1013"/>
      <c r="AJ82" s="1013"/>
      <c r="AK82" s="1013"/>
      <c r="AL82" s="1013"/>
      <c r="AM82" s="1013"/>
      <c r="AN82" s="1013"/>
      <c r="AO82" s="1013"/>
      <c r="AP82" s="1013"/>
      <c r="AQ82" s="1013"/>
      <c r="AR82" s="1013"/>
      <c r="AS82" s="1013"/>
      <c r="AT82" s="1013"/>
      <c r="AU82" s="1013"/>
      <c r="AV82" s="1013"/>
      <c r="AW82" s="1013"/>
      <c r="AX82" s="1013"/>
      <c r="AY82" s="1013"/>
      <c r="AZ82" s="1013"/>
      <c r="BA82" s="1013"/>
      <c r="BB82" s="1013"/>
      <c r="BC82" s="1013"/>
      <c r="BD82" s="1013"/>
      <c r="BE82" s="1013"/>
      <c r="BF82" s="1013"/>
      <c r="BG82" s="1013"/>
      <c r="BH82" s="1013"/>
      <c r="BI82" s="260"/>
      <c r="BJ82" s="1013"/>
      <c r="BK82" s="1013"/>
      <c r="BL82" s="1013"/>
      <c r="BM82" s="1013"/>
      <c r="BN82" s="1013"/>
      <c r="BO82" s="1013"/>
      <c r="BP82" s="1013"/>
      <c r="BQ82" s="1013"/>
      <c r="BR82" s="1013"/>
      <c r="BS82" s="1013" t="e">
        <f>PREVENÇÃO!W58*PREVENÇÃO!F68/Tutorial!V562</f>
        <v>#DIV/0!</v>
      </c>
      <c r="BT82" s="1013"/>
      <c r="BU82" s="1013"/>
      <c r="BV82" s="1013"/>
      <c r="BW82" s="1013"/>
      <c r="BX82" s="1013"/>
      <c r="BY82" s="1013"/>
      <c r="BZ82" s="1013"/>
      <c r="CA82" s="1017"/>
      <c r="CB82" s="251"/>
      <c r="CC82" s="1012"/>
      <c r="CD82" s="1013"/>
      <c r="CE82" s="1013"/>
      <c r="CF82" s="1013"/>
      <c r="CG82" s="1013"/>
      <c r="CH82" s="1013"/>
      <c r="CI82" s="1013"/>
      <c r="CJ82" s="1013"/>
      <c r="CK82" s="1017"/>
      <c r="CL82" s="148"/>
      <c r="CM82" s="253"/>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251"/>
      <c r="ES82" s="251"/>
      <c r="ET82" s="251"/>
      <c r="EU82" s="251"/>
      <c r="EV82" s="251"/>
      <c r="EW82" s="251"/>
      <c r="EX82" s="251"/>
      <c r="EY82" s="251"/>
      <c r="EZ82" s="251"/>
      <c r="FA82" s="251"/>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row>
    <row r="83" spans="2:191" s="249" customFormat="1" ht="30" hidden="1" customHeight="1" x14ac:dyDescent="0.2">
      <c r="B83" s="944" t="s">
        <v>702</v>
      </c>
      <c r="C83" s="787"/>
      <c r="D83" s="787"/>
      <c r="E83" s="787"/>
      <c r="F83" s="787"/>
      <c r="G83" s="787"/>
      <c r="H83" s="787"/>
      <c r="I83" s="787"/>
      <c r="J83" s="787"/>
      <c r="K83" s="787"/>
      <c r="L83" s="787"/>
      <c r="M83" s="867"/>
      <c r="N83" s="262"/>
      <c r="O83" s="1012"/>
      <c r="P83" s="1013"/>
      <c r="Q83" s="1013"/>
      <c r="R83" s="1013"/>
      <c r="S83" s="1013"/>
      <c r="T83" s="1013"/>
      <c r="U83" s="1013"/>
      <c r="V83" s="1013"/>
      <c r="W83" s="1013"/>
      <c r="X83" s="1012"/>
      <c r="Y83" s="1013"/>
      <c r="Z83" s="1013"/>
      <c r="AA83" s="1013"/>
      <c r="AB83" s="1013"/>
      <c r="AC83" s="1013"/>
      <c r="AD83" s="1013"/>
      <c r="AE83" s="1013"/>
      <c r="AF83" s="1013"/>
      <c r="AG83" s="251"/>
      <c r="AH83" s="1012"/>
      <c r="AI83" s="1013"/>
      <c r="AJ83" s="1013"/>
      <c r="AK83" s="1013"/>
      <c r="AL83" s="1013"/>
      <c r="AM83" s="1013"/>
      <c r="AN83" s="1013"/>
      <c r="AO83" s="1013"/>
      <c r="AP83" s="1013"/>
      <c r="AQ83" s="1013"/>
      <c r="AR83" s="1013"/>
      <c r="AS83" s="1013"/>
      <c r="AT83" s="1013"/>
      <c r="AU83" s="1013"/>
      <c r="AV83" s="1013"/>
      <c r="AW83" s="1013"/>
      <c r="AX83" s="1013"/>
      <c r="AY83" s="1013"/>
      <c r="AZ83" s="1013"/>
      <c r="BA83" s="1013"/>
      <c r="BB83" s="1013"/>
      <c r="BC83" s="1013"/>
      <c r="BD83" s="1013"/>
      <c r="BE83" s="1013"/>
      <c r="BF83" s="1013"/>
      <c r="BG83" s="1013"/>
      <c r="BH83" s="1013"/>
      <c r="BI83" s="260"/>
      <c r="BJ83" s="1013"/>
      <c r="BK83" s="1013"/>
      <c r="BL83" s="1013"/>
      <c r="BM83" s="1013"/>
      <c r="BN83" s="1013"/>
      <c r="BO83" s="1013"/>
      <c r="BP83" s="1013"/>
      <c r="BQ83" s="1013"/>
      <c r="BR83" s="1013"/>
      <c r="BS83" s="1013" t="e">
        <f>PREVENÇÃO!W59*PREVENÇÃO!F69/Tutorial!V562</f>
        <v>#DIV/0!</v>
      </c>
      <c r="BT83" s="1013"/>
      <c r="BU83" s="1013"/>
      <c r="BV83" s="1013"/>
      <c r="BW83" s="1013"/>
      <c r="BX83" s="1013"/>
      <c r="BY83" s="1013"/>
      <c r="BZ83" s="1013"/>
      <c r="CA83" s="1017"/>
      <c r="CB83" s="251"/>
      <c r="CC83" s="1012"/>
      <c r="CD83" s="1013"/>
      <c r="CE83" s="1013"/>
      <c r="CF83" s="1013"/>
      <c r="CG83" s="1013"/>
      <c r="CH83" s="1013"/>
      <c r="CI83" s="1013"/>
      <c r="CJ83" s="1013"/>
      <c r="CK83" s="1017"/>
      <c r="CL83" s="148"/>
      <c r="CM83" s="253"/>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251"/>
      <c r="ES83" s="251"/>
      <c r="ET83" s="251"/>
      <c r="EU83" s="251"/>
      <c r="EV83" s="251"/>
      <c r="EW83" s="251"/>
      <c r="EX83" s="251"/>
      <c r="EY83" s="251"/>
      <c r="EZ83" s="251"/>
      <c r="FA83" s="251"/>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row>
    <row r="84" spans="2:191" ht="15.75" hidden="1" customHeight="1" x14ac:dyDescent="0.25">
      <c r="B84" s="264"/>
      <c r="C84" s="264"/>
      <c r="D84" s="264"/>
      <c r="E84" s="264"/>
      <c r="F84" s="264"/>
      <c r="G84" s="264"/>
      <c r="H84" s="264"/>
      <c r="I84" s="264"/>
      <c r="J84" s="264"/>
      <c r="K84" s="264"/>
      <c r="L84" s="264"/>
      <c r="M84" s="265"/>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7"/>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49"/>
      <c r="DY84" s="266"/>
      <c r="DZ84" s="266"/>
      <c r="EA84" s="266"/>
    </row>
    <row r="85" spans="2:191" s="249" customFormat="1" ht="24.75" customHeight="1" x14ac:dyDescent="0.2">
      <c r="B85" s="1077" t="s">
        <v>1045</v>
      </c>
      <c r="C85" s="1077"/>
      <c r="D85" s="1077"/>
      <c r="E85" s="1077"/>
      <c r="F85" s="1077"/>
      <c r="G85" s="1077"/>
      <c r="H85" s="1077"/>
      <c r="I85" s="1077"/>
      <c r="J85" s="1077"/>
      <c r="K85" s="1077"/>
      <c r="L85" s="1077"/>
      <c r="M85" s="1077"/>
      <c r="N85" s="262"/>
      <c r="O85" s="998">
        <f>SUM(O79:W83)</f>
        <v>0</v>
      </c>
      <c r="P85" s="998"/>
      <c r="Q85" s="998"/>
      <c r="R85" s="998"/>
      <c r="S85" s="998"/>
      <c r="T85" s="998"/>
      <c r="U85" s="998"/>
      <c r="V85" s="998"/>
      <c r="W85" s="998"/>
      <c r="X85" s="998">
        <f>SUM(X79:AF83)</f>
        <v>0</v>
      </c>
      <c r="Y85" s="998"/>
      <c r="Z85" s="998"/>
      <c r="AA85" s="998"/>
      <c r="AB85" s="998"/>
      <c r="AC85" s="998"/>
      <c r="AD85" s="998"/>
      <c r="AE85" s="998"/>
      <c r="AF85" s="998"/>
      <c r="AG85" s="251"/>
      <c r="AH85" s="998">
        <f>SUM(AH79:AP83)</f>
        <v>0</v>
      </c>
      <c r="AI85" s="998"/>
      <c r="AJ85" s="998"/>
      <c r="AK85" s="998"/>
      <c r="AL85" s="998"/>
      <c r="AM85" s="998"/>
      <c r="AN85" s="998"/>
      <c r="AO85" s="998"/>
      <c r="AP85" s="998"/>
      <c r="AQ85" s="998">
        <f>SUM(AQ79:AY83)</f>
        <v>0</v>
      </c>
      <c r="AR85" s="998"/>
      <c r="AS85" s="998"/>
      <c r="AT85" s="998"/>
      <c r="AU85" s="998"/>
      <c r="AV85" s="998"/>
      <c r="AW85" s="998"/>
      <c r="AX85" s="998"/>
      <c r="AY85" s="998"/>
      <c r="AZ85" s="998">
        <f>SUM(AZ79:BH83)</f>
        <v>0</v>
      </c>
      <c r="BA85" s="998"/>
      <c r="BB85" s="998"/>
      <c r="BC85" s="998"/>
      <c r="BD85" s="998"/>
      <c r="BE85" s="998"/>
      <c r="BF85" s="998"/>
      <c r="BG85" s="998"/>
      <c r="BH85" s="998"/>
      <c r="BI85" s="251"/>
      <c r="BJ85" s="998">
        <f>SUM(BJ79:BR83)</f>
        <v>0</v>
      </c>
      <c r="BK85" s="998"/>
      <c r="BL85" s="998"/>
      <c r="BM85" s="998"/>
      <c r="BN85" s="998"/>
      <c r="BO85" s="998"/>
      <c r="BP85" s="998"/>
      <c r="BQ85" s="998"/>
      <c r="BR85" s="998"/>
      <c r="BS85" s="998" t="e">
        <f>SUM(BS79:CA83)-(BS41+BS48+BS60)</f>
        <v>#DIV/0!</v>
      </c>
      <c r="BT85" s="998"/>
      <c r="BU85" s="998"/>
      <c r="BV85" s="998"/>
      <c r="BW85" s="998"/>
      <c r="BX85" s="998"/>
      <c r="BY85" s="998"/>
      <c r="BZ85" s="998"/>
      <c r="CA85" s="998"/>
      <c r="CB85" s="251"/>
      <c r="CC85" s="998">
        <f>SUM(CC79:CK83)</f>
        <v>0</v>
      </c>
      <c r="CD85" s="998"/>
      <c r="CE85" s="998"/>
      <c r="CF85" s="998"/>
      <c r="CG85" s="998"/>
      <c r="CH85" s="998"/>
      <c r="CI85" s="998"/>
      <c r="CJ85" s="998"/>
      <c r="CK85" s="998"/>
      <c r="CL85" s="148"/>
      <c r="CM85" s="253"/>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251"/>
      <c r="ES85" s="251"/>
      <c r="ET85" s="251"/>
      <c r="EU85" s="251"/>
      <c r="EV85" s="251"/>
      <c r="EW85" s="251"/>
      <c r="EX85" s="251"/>
      <c r="EY85" s="251"/>
      <c r="EZ85" s="251"/>
      <c r="FA85" s="251"/>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row>
    <row r="86" spans="2:191" s="249" customFormat="1" ht="7.5" customHeight="1" x14ac:dyDescent="0.2">
      <c r="B86" s="262"/>
      <c r="C86" s="262"/>
      <c r="D86" s="262"/>
      <c r="E86" s="262"/>
      <c r="F86" s="262"/>
      <c r="G86" s="262"/>
      <c r="H86" s="262"/>
      <c r="I86" s="262"/>
      <c r="J86" s="262"/>
      <c r="K86" s="262"/>
      <c r="L86" s="262"/>
      <c r="M86" s="262"/>
      <c r="N86" s="262"/>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148"/>
      <c r="CM86" s="253"/>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251"/>
      <c r="ES86" s="251"/>
      <c r="ET86" s="251"/>
      <c r="EU86" s="251"/>
      <c r="EV86" s="251"/>
      <c r="EW86" s="251"/>
      <c r="EX86" s="251"/>
      <c r="EY86" s="251"/>
      <c r="EZ86" s="251"/>
      <c r="FA86" s="251"/>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row>
    <row r="87" spans="2:191" s="249" customFormat="1" ht="20.100000000000001" customHeight="1" x14ac:dyDescent="0.2">
      <c r="B87" s="1077" t="s">
        <v>1052</v>
      </c>
      <c r="C87" s="1077"/>
      <c r="D87" s="1077"/>
      <c r="E87" s="1077"/>
      <c r="F87" s="1077"/>
      <c r="G87" s="1077"/>
      <c r="H87" s="1077"/>
      <c r="I87" s="1077"/>
      <c r="J87" s="1077"/>
      <c r="K87" s="1077"/>
      <c r="L87" s="1077"/>
      <c r="M87" s="1077"/>
      <c r="N87" s="262"/>
      <c r="O87" s="998"/>
      <c r="P87" s="998"/>
      <c r="Q87" s="998"/>
      <c r="R87" s="998"/>
      <c r="S87" s="998"/>
      <c r="T87" s="998"/>
      <c r="U87" s="998"/>
      <c r="V87" s="998"/>
      <c r="W87" s="998"/>
      <c r="X87" s="998"/>
      <c r="Y87" s="998"/>
      <c r="Z87" s="998"/>
      <c r="AA87" s="998"/>
      <c r="AB87" s="998"/>
      <c r="AC87" s="998"/>
      <c r="AD87" s="998"/>
      <c r="AE87" s="998"/>
      <c r="AF87" s="998"/>
      <c r="AG87" s="251"/>
      <c r="AH87" s="998"/>
      <c r="AI87" s="998"/>
      <c r="AJ87" s="998"/>
      <c r="AK87" s="998"/>
      <c r="AL87" s="998"/>
      <c r="AM87" s="998"/>
      <c r="AN87" s="998"/>
      <c r="AO87" s="998"/>
      <c r="AP87" s="998"/>
      <c r="AQ87" s="998"/>
      <c r="AR87" s="998"/>
      <c r="AS87" s="998"/>
      <c r="AT87" s="998"/>
      <c r="AU87" s="998"/>
      <c r="AV87" s="998"/>
      <c r="AW87" s="998"/>
      <c r="AX87" s="998"/>
      <c r="AY87" s="998"/>
      <c r="AZ87" s="998"/>
      <c r="BA87" s="998"/>
      <c r="BB87" s="998"/>
      <c r="BC87" s="998"/>
      <c r="BD87" s="998"/>
      <c r="BE87" s="998"/>
      <c r="BF87" s="998"/>
      <c r="BG87" s="998"/>
      <c r="BH87" s="998"/>
      <c r="BI87" s="251"/>
      <c r="BJ87" s="998" t="e">
        <f>(Tutorial!S538*Cadastro!AX43)+(Tutorial!S539*Tutorial!E540)+(Tutorial!S540*Tutorial!G540)+(Tutorial!S541*Tutorial!I540)+(Tutorial!S542*Tutorial!K540)-BJ16-BJ21-BJ34-BJ41-BJ48-BJ60-BJ67-BJ76</f>
        <v>#DIV/0!</v>
      </c>
      <c r="BK87" s="998"/>
      <c r="BL87" s="998"/>
      <c r="BM87" s="998"/>
      <c r="BN87" s="998"/>
      <c r="BO87" s="998"/>
      <c r="BP87" s="998"/>
      <c r="BQ87" s="998"/>
      <c r="BR87" s="998"/>
      <c r="BS87" s="998"/>
      <c r="BT87" s="998"/>
      <c r="BU87" s="998"/>
      <c r="BV87" s="998"/>
      <c r="BW87" s="998"/>
      <c r="BX87" s="998"/>
      <c r="BY87" s="998"/>
      <c r="BZ87" s="998"/>
      <c r="CA87" s="998"/>
      <c r="CB87" s="251"/>
      <c r="CC87" s="998"/>
      <c r="CD87" s="998"/>
      <c r="CE87" s="998"/>
      <c r="CF87" s="998"/>
      <c r="CG87" s="998"/>
      <c r="CH87" s="998"/>
      <c r="CI87" s="998"/>
      <c r="CJ87" s="998"/>
      <c r="CK87" s="998"/>
      <c r="CL87" s="148"/>
      <c r="CM87" s="253"/>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251"/>
      <c r="ES87" s="251"/>
      <c r="ET87" s="251"/>
      <c r="EU87" s="251"/>
      <c r="EV87" s="251"/>
      <c r="EW87" s="251"/>
      <c r="EX87" s="251"/>
      <c r="EY87" s="251"/>
      <c r="EZ87" s="251"/>
      <c r="FA87" s="251"/>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row>
    <row r="88" spans="2:191" s="249" customFormat="1" ht="20.100000000000001" customHeight="1" x14ac:dyDescent="0.2">
      <c r="B88" s="262"/>
      <c r="C88" s="262"/>
      <c r="D88" s="262"/>
      <c r="E88" s="262"/>
      <c r="F88" s="262"/>
      <c r="G88" s="262"/>
      <c r="H88" s="262"/>
      <c r="I88" s="262"/>
      <c r="J88" s="262"/>
      <c r="K88" s="262"/>
      <c r="L88" s="262"/>
      <c r="M88" s="262"/>
      <c r="N88" s="262"/>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148"/>
      <c r="CM88" s="253"/>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251"/>
      <c r="ES88" s="251"/>
      <c r="ET88" s="251"/>
      <c r="EU88" s="251"/>
      <c r="EV88" s="251"/>
      <c r="EW88" s="251"/>
      <c r="EX88" s="251"/>
      <c r="EY88" s="251"/>
      <c r="EZ88" s="251"/>
      <c r="FA88" s="251"/>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row>
    <row r="89" spans="2:191" ht="7.5" customHeight="1" x14ac:dyDescent="0.25">
      <c r="B89" s="264"/>
      <c r="C89" s="264"/>
      <c r="D89" s="264"/>
      <c r="E89" s="264"/>
      <c r="F89" s="264"/>
      <c r="G89" s="264"/>
      <c r="H89" s="264"/>
      <c r="I89" s="264"/>
      <c r="J89" s="264"/>
      <c r="K89" s="264"/>
      <c r="L89" s="264"/>
      <c r="M89" s="265"/>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7"/>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c r="DM89" s="266"/>
      <c r="DN89" s="266"/>
      <c r="DO89" s="266"/>
      <c r="DP89" s="266"/>
      <c r="DQ89" s="266"/>
      <c r="DR89" s="266"/>
      <c r="DS89" s="266"/>
      <c r="DT89" s="266"/>
      <c r="DU89" s="266"/>
      <c r="DV89" s="266"/>
      <c r="DW89" s="266"/>
      <c r="DX89" s="249"/>
      <c r="DY89" s="266"/>
      <c r="DZ89" s="266"/>
      <c r="EA89" s="266"/>
    </row>
    <row r="90" spans="2:191" ht="20.100000000000001" customHeight="1" x14ac:dyDescent="0.25">
      <c r="B90" s="1082" t="s">
        <v>1039</v>
      </c>
      <c r="C90" s="1082"/>
      <c r="D90" s="1082"/>
      <c r="E90" s="1082"/>
      <c r="F90" s="1082"/>
      <c r="G90" s="1082"/>
      <c r="H90" s="1082"/>
      <c r="I90" s="1082"/>
      <c r="J90" s="1082"/>
      <c r="K90" s="1082"/>
      <c r="L90" s="1082"/>
      <c r="M90" s="1082"/>
      <c r="N90" s="284"/>
      <c r="O90" s="1081" t="e">
        <f>SUM(O16,O21,O34,O41,O48,O60,O67,O76)</f>
        <v>#DIV/0!</v>
      </c>
      <c r="P90" s="1081"/>
      <c r="Q90" s="1081"/>
      <c r="R90" s="1081"/>
      <c r="S90" s="1081"/>
      <c r="T90" s="1081"/>
      <c r="U90" s="1081"/>
      <c r="V90" s="1081"/>
      <c r="W90" s="1081"/>
      <c r="X90" s="1081" t="e">
        <f>SUM(X16,X21,X34,X41,X48,X60,X67,X76)</f>
        <v>#DIV/0!</v>
      </c>
      <c r="Y90" s="1081"/>
      <c r="Z90" s="1081"/>
      <c r="AA90" s="1081"/>
      <c r="AB90" s="1081"/>
      <c r="AC90" s="1081"/>
      <c r="AD90" s="1081"/>
      <c r="AE90" s="1081"/>
      <c r="AF90" s="1081"/>
      <c r="AG90" s="285"/>
      <c r="AH90" s="1081" t="e">
        <f>SUM(AH16,AH21,AH34,AH41,AH48,AH60,AH67,AH76)</f>
        <v>#DIV/0!</v>
      </c>
      <c r="AI90" s="1081"/>
      <c r="AJ90" s="1081"/>
      <c r="AK90" s="1081"/>
      <c r="AL90" s="1081"/>
      <c r="AM90" s="1081"/>
      <c r="AN90" s="1081"/>
      <c r="AO90" s="1081"/>
      <c r="AP90" s="1081"/>
      <c r="AQ90" s="1081" t="e">
        <f>SUM(AQ16,AQ21,AQ34,AQ41,AQ48,AQ60,AQ67,AQ76)</f>
        <v>#DIV/0!</v>
      </c>
      <c r="AR90" s="1081"/>
      <c r="AS90" s="1081"/>
      <c r="AT90" s="1081"/>
      <c r="AU90" s="1081"/>
      <c r="AV90" s="1081"/>
      <c r="AW90" s="1081"/>
      <c r="AX90" s="1081"/>
      <c r="AY90" s="1081"/>
      <c r="AZ90" s="1081">
        <f>SUM(AZ16,AZ21,AZ34,AZ41,AZ48,AZ60,AZ67,AZ76)</f>
        <v>0</v>
      </c>
      <c r="BA90" s="1081"/>
      <c r="BB90" s="1081"/>
      <c r="BC90" s="1081"/>
      <c r="BD90" s="1081"/>
      <c r="BE90" s="1081"/>
      <c r="BF90" s="1081"/>
      <c r="BG90" s="1081"/>
      <c r="BH90" s="1081"/>
      <c r="BI90" s="285"/>
      <c r="BJ90" s="1081" t="e">
        <f>SUM(BJ16,BJ21,BJ34,BJ41,BJ48,BJ60,BJ67,BJ76,BJ87)</f>
        <v>#DIV/0!</v>
      </c>
      <c r="BK90" s="1081"/>
      <c r="BL90" s="1081"/>
      <c r="BM90" s="1081"/>
      <c r="BN90" s="1081"/>
      <c r="BO90" s="1081"/>
      <c r="BP90" s="1081"/>
      <c r="BQ90" s="1081"/>
      <c r="BR90" s="1081"/>
      <c r="BS90" s="1081" t="e">
        <f>SUM(BS16,BS21,BS34,BS41,BS48,BS60,BS67,BS76,BS85)</f>
        <v>#DIV/0!</v>
      </c>
      <c r="BT90" s="1081"/>
      <c r="BU90" s="1081"/>
      <c r="BV90" s="1081"/>
      <c r="BW90" s="1081"/>
      <c r="BX90" s="1081"/>
      <c r="BY90" s="1081"/>
      <c r="BZ90" s="1081"/>
      <c r="CA90" s="1081"/>
      <c r="CB90" s="285"/>
      <c r="CC90" s="1081" t="e">
        <f>SUM(CC16,CC21,CC34,CC41,CC48,CC60,CC67,CC76)</f>
        <v>#DIV/0!</v>
      </c>
      <c r="CD90" s="1081"/>
      <c r="CE90" s="1081"/>
      <c r="CF90" s="1081"/>
      <c r="CG90" s="1081"/>
      <c r="CH90" s="1081"/>
      <c r="CI90" s="1081"/>
      <c r="CJ90" s="1081"/>
      <c r="CK90" s="1081"/>
      <c r="CL90" s="286"/>
      <c r="CM90" s="287"/>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69"/>
      <c r="ES90" s="269"/>
      <c r="ET90" s="269"/>
      <c r="EU90" s="269"/>
      <c r="EV90" s="269"/>
      <c r="EW90" s="269"/>
      <c r="EX90" s="269"/>
      <c r="EY90" s="269"/>
      <c r="EZ90" s="269"/>
      <c r="FA90" s="269"/>
      <c r="FB90" s="289"/>
      <c r="FC90" s="289"/>
      <c r="FD90" s="289"/>
      <c r="FE90" s="289"/>
      <c r="FF90" s="289"/>
      <c r="FG90" s="289"/>
      <c r="FH90" s="289"/>
      <c r="FI90" s="289"/>
      <c r="FJ90" s="289"/>
      <c r="FK90" s="289"/>
      <c r="FL90" s="289"/>
      <c r="FM90" s="289"/>
      <c r="FN90" s="289"/>
      <c r="FO90" s="289"/>
      <c r="FP90" s="289"/>
      <c r="FQ90" s="289"/>
      <c r="FR90" s="289"/>
      <c r="FS90" s="289"/>
      <c r="FT90" s="289"/>
      <c r="FU90" s="289"/>
      <c r="FV90" s="289"/>
      <c r="FW90" s="289"/>
      <c r="FX90" s="289"/>
      <c r="FY90" s="289"/>
      <c r="FZ90" s="289"/>
      <c r="GA90" s="289"/>
      <c r="GB90" s="289"/>
      <c r="GC90" s="289"/>
      <c r="GD90" s="289"/>
      <c r="GE90" s="289"/>
      <c r="GF90" s="289"/>
      <c r="GG90" s="289"/>
      <c r="GH90" s="289"/>
    </row>
    <row r="91" spans="2:191" ht="20.100000000000001" customHeight="1" x14ac:dyDescent="0.25">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7"/>
      <c r="AX91" s="247"/>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5"/>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H91" s="246"/>
      <c r="EI91" s="246"/>
      <c r="EJ91" s="246"/>
      <c r="EK91" s="246"/>
      <c r="EL91" s="246"/>
      <c r="EM91" s="246"/>
    </row>
    <row r="92" spans="2:191" ht="20.100000000000001" customHeight="1" x14ac:dyDescent="0.25">
      <c r="B92" s="1124" t="s">
        <v>1057</v>
      </c>
      <c r="C92" s="1124"/>
      <c r="D92" s="1124"/>
      <c r="E92" s="1124"/>
      <c r="F92" s="1124"/>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4"/>
      <c r="AH92" s="1124"/>
      <c r="AI92" s="1124"/>
      <c r="AJ92" s="1124"/>
      <c r="AK92" s="1124"/>
      <c r="AL92" s="1124"/>
      <c r="AM92" s="1124"/>
      <c r="AN92" s="1124"/>
      <c r="AO92" s="1124"/>
      <c r="AP92" s="1124"/>
      <c r="AQ92" s="1124"/>
      <c r="AR92" s="1124"/>
      <c r="AS92" s="1124"/>
      <c r="AT92" s="1124"/>
      <c r="AU92" s="1124"/>
      <c r="AV92" s="1124"/>
      <c r="AW92" s="1124"/>
      <c r="AX92" s="1124"/>
      <c r="AY92" s="1124"/>
      <c r="AZ92" s="1124"/>
      <c r="BA92" s="1124"/>
      <c r="BB92" s="1124"/>
      <c r="BC92" s="1124"/>
      <c r="BD92" s="1124"/>
      <c r="BE92" s="1124"/>
      <c r="BF92" s="1124"/>
      <c r="BG92" s="1124"/>
      <c r="BH92" s="1124"/>
      <c r="BI92" s="1124"/>
      <c r="BJ92" s="1124"/>
      <c r="BK92" s="1124"/>
      <c r="BL92" s="1124"/>
      <c r="BM92" s="1124"/>
      <c r="BN92" s="1124"/>
      <c r="BO92" s="1124"/>
      <c r="BP92" s="1124"/>
      <c r="BQ92" s="1124"/>
      <c r="BR92" s="1124"/>
      <c r="BS92" s="1124"/>
      <c r="BT92" s="1124"/>
      <c r="BU92" s="1124"/>
      <c r="BV92" s="1124"/>
      <c r="BW92" s="1124"/>
      <c r="BX92" s="1124"/>
      <c r="BY92" s="1124"/>
      <c r="BZ92" s="1124"/>
      <c r="CA92" s="1124"/>
      <c r="CB92" s="1124"/>
      <c r="CC92" s="1124"/>
      <c r="CD92" s="1124"/>
      <c r="CE92" s="1124"/>
      <c r="CF92" s="1124"/>
      <c r="CG92" s="1124"/>
      <c r="CH92" s="1124"/>
      <c r="CI92" s="1124"/>
      <c r="CJ92" s="1124"/>
      <c r="CK92" s="1124"/>
      <c r="CL92" s="1124"/>
      <c r="CM92" s="112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H92" s="246"/>
      <c r="EI92" s="246"/>
      <c r="EJ92" s="246"/>
      <c r="EK92" s="246"/>
      <c r="EL92" s="246"/>
      <c r="EM92" s="246"/>
    </row>
    <row r="93" spans="2:191" ht="7.5" customHeight="1" thickBot="1" x14ac:dyDescent="0.3">
      <c r="B93" s="244"/>
      <c r="C93" s="244"/>
      <c r="D93" s="244"/>
      <c r="E93" s="244"/>
      <c r="F93" s="244"/>
      <c r="G93" s="244"/>
      <c r="H93" s="244"/>
      <c r="I93" s="244"/>
      <c r="J93" s="244"/>
      <c r="K93" s="244"/>
      <c r="L93" s="244"/>
      <c r="M93" s="244"/>
      <c r="N93" s="244"/>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44"/>
      <c r="BX93" s="244"/>
      <c r="BY93" s="244"/>
      <c r="BZ93" s="244"/>
      <c r="CA93" s="251"/>
      <c r="CB93" s="244"/>
      <c r="CC93" s="244"/>
      <c r="CD93" s="244"/>
      <c r="CE93" s="244"/>
      <c r="CF93" s="244"/>
      <c r="CG93" s="244"/>
      <c r="CH93" s="244"/>
      <c r="CI93" s="244"/>
      <c r="CJ93" s="244"/>
      <c r="CK93" s="244"/>
      <c r="CL93" s="244"/>
      <c r="CM93" s="248"/>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DX93" s="247"/>
      <c r="DZ93" s="249"/>
      <c r="EA93" s="249"/>
      <c r="EB93" s="249"/>
    </row>
    <row r="94" spans="2:191" s="249" customFormat="1" ht="20.100000000000001" customHeight="1" x14ac:dyDescent="0.2">
      <c r="O94" s="1006" t="s">
        <v>15</v>
      </c>
      <c r="P94" s="1006"/>
      <c r="Q94" s="1006"/>
      <c r="R94" s="1006"/>
      <c r="S94" s="1006"/>
      <c r="T94" s="1006"/>
      <c r="U94" s="1006"/>
      <c r="V94" s="1006"/>
      <c r="W94" s="1006"/>
      <c r="X94" s="1006"/>
      <c r="Y94" s="1006"/>
      <c r="Z94" s="1006"/>
      <c r="AA94" s="1006"/>
      <c r="AB94" s="1006"/>
      <c r="AC94" s="1006"/>
      <c r="AD94" s="1006"/>
      <c r="AE94" s="1006"/>
      <c r="AF94" s="1006"/>
      <c r="AG94" s="251"/>
      <c r="AH94" s="1006" t="s">
        <v>16</v>
      </c>
      <c r="AI94" s="1006"/>
      <c r="AJ94" s="1006"/>
      <c r="AK94" s="1006"/>
      <c r="AL94" s="1006"/>
      <c r="AM94" s="1006"/>
      <c r="AN94" s="1006"/>
      <c r="AO94" s="1006"/>
      <c r="AP94" s="1006"/>
      <c r="AQ94" s="1006"/>
      <c r="AR94" s="1006"/>
      <c r="AS94" s="1006"/>
      <c r="AT94" s="1006"/>
      <c r="AU94" s="1006"/>
      <c r="AV94" s="1006"/>
      <c r="AW94" s="1006"/>
      <c r="AX94" s="1006"/>
      <c r="AY94" s="1006"/>
      <c r="AZ94" s="1006"/>
      <c r="BA94" s="1006"/>
      <c r="BB94" s="1006"/>
      <c r="BC94" s="1006"/>
      <c r="BD94" s="1006"/>
      <c r="BE94" s="1006"/>
      <c r="BF94" s="1006"/>
      <c r="BG94" s="1006"/>
      <c r="BH94" s="1006"/>
      <c r="BI94" s="290"/>
      <c r="BJ94" s="1006" t="s">
        <v>3</v>
      </c>
      <c r="BK94" s="1006"/>
      <c r="BL94" s="1006"/>
      <c r="BM94" s="1006"/>
      <c r="BN94" s="1006"/>
      <c r="BO94" s="1006"/>
      <c r="BP94" s="1006"/>
      <c r="BQ94" s="1006"/>
      <c r="BR94" s="1006"/>
      <c r="BS94" s="1005" t="s">
        <v>59</v>
      </c>
      <c r="BT94" s="1005"/>
      <c r="BU94" s="1005"/>
      <c r="BV94" s="1005"/>
      <c r="BW94" s="1005"/>
      <c r="BX94" s="1005"/>
      <c r="BY94" s="1005"/>
      <c r="BZ94" s="1005"/>
      <c r="CA94" s="1005"/>
      <c r="CB94" s="251"/>
      <c r="CC94" s="1006" t="s">
        <v>1056</v>
      </c>
      <c r="CD94" s="1006"/>
      <c r="CE94" s="1006"/>
      <c r="CF94" s="1006"/>
      <c r="CG94" s="1006"/>
      <c r="CH94" s="1006"/>
      <c r="CI94" s="1006"/>
      <c r="CJ94" s="1006"/>
      <c r="CK94" s="1006"/>
      <c r="CL94" s="148"/>
      <c r="CM94" s="253"/>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47"/>
    </row>
    <row r="95" spans="2:191" s="249" customFormat="1" ht="22.5" customHeight="1" x14ac:dyDescent="0.2">
      <c r="O95" s="1005" t="s">
        <v>17</v>
      </c>
      <c r="P95" s="1005"/>
      <c r="Q95" s="1005"/>
      <c r="R95" s="1005"/>
      <c r="S95" s="1005"/>
      <c r="T95" s="1005"/>
      <c r="U95" s="1005"/>
      <c r="V95" s="1005"/>
      <c r="W95" s="1005"/>
      <c r="X95" s="1005" t="s">
        <v>18</v>
      </c>
      <c r="Y95" s="1005"/>
      <c r="Z95" s="1005"/>
      <c r="AA95" s="1005"/>
      <c r="AB95" s="1005"/>
      <c r="AC95" s="1005"/>
      <c r="AD95" s="1005"/>
      <c r="AE95" s="1005"/>
      <c r="AF95" s="1005"/>
      <c r="AG95" s="251"/>
      <c r="AH95" s="1005" t="s">
        <v>17</v>
      </c>
      <c r="AI95" s="1005"/>
      <c r="AJ95" s="1005"/>
      <c r="AK95" s="1005"/>
      <c r="AL95" s="1005"/>
      <c r="AM95" s="1005"/>
      <c r="AN95" s="1005"/>
      <c r="AO95" s="1005"/>
      <c r="AP95" s="1005"/>
      <c r="AQ95" s="1005" t="s">
        <v>19</v>
      </c>
      <c r="AR95" s="1005"/>
      <c r="AS95" s="1005"/>
      <c r="AT95" s="1005"/>
      <c r="AU95" s="1005"/>
      <c r="AV95" s="1005"/>
      <c r="AW95" s="1005"/>
      <c r="AX95" s="1005"/>
      <c r="AY95" s="1005"/>
      <c r="AZ95" s="1005" t="s">
        <v>67</v>
      </c>
      <c r="BA95" s="1005"/>
      <c r="BB95" s="1005"/>
      <c r="BC95" s="1005"/>
      <c r="BD95" s="1005"/>
      <c r="BE95" s="1005"/>
      <c r="BF95" s="1005"/>
      <c r="BG95" s="1005"/>
      <c r="BH95" s="1005"/>
      <c r="BI95" s="257"/>
      <c r="BJ95" s="1005" t="s">
        <v>20</v>
      </c>
      <c r="BK95" s="1005"/>
      <c r="BL95" s="1005"/>
      <c r="BM95" s="1005"/>
      <c r="BN95" s="1005"/>
      <c r="BO95" s="1005"/>
      <c r="BP95" s="1005"/>
      <c r="BQ95" s="1005"/>
      <c r="BR95" s="1005"/>
      <c r="BS95" s="1005"/>
      <c r="BT95" s="1005"/>
      <c r="BU95" s="1005"/>
      <c r="BV95" s="1005"/>
      <c r="BW95" s="1005"/>
      <c r="BX95" s="1005"/>
      <c r="BY95" s="1005"/>
      <c r="BZ95" s="1005"/>
      <c r="CA95" s="1005"/>
      <c r="CB95" s="251"/>
      <c r="CC95" s="1005" t="s">
        <v>14</v>
      </c>
      <c r="CD95" s="1005"/>
      <c r="CE95" s="1005"/>
      <c r="CF95" s="1005"/>
      <c r="CG95" s="1005"/>
      <c r="CH95" s="1005"/>
      <c r="CI95" s="1005"/>
      <c r="CJ95" s="1005"/>
      <c r="CK95" s="1005"/>
      <c r="CL95" s="148"/>
      <c r="CM95" s="253"/>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004"/>
      <c r="ES95" s="1004"/>
      <c r="ET95" s="1004"/>
      <c r="EU95" s="1004"/>
      <c r="EV95" s="1004"/>
      <c r="EW95" s="1004"/>
      <c r="EX95" s="1004"/>
      <c r="EY95" s="1004"/>
      <c r="EZ95" s="1004"/>
      <c r="FA95" s="1004"/>
      <c r="FB95" s="256"/>
      <c r="FC95" s="256"/>
      <c r="FD95" s="256"/>
      <c r="FE95" s="256"/>
      <c r="FF95" s="256"/>
      <c r="FG95" s="256"/>
      <c r="FH95" s="256"/>
      <c r="FI95" s="256"/>
      <c r="FJ95" s="256"/>
      <c r="FK95" s="256"/>
      <c r="FL95" s="1004"/>
      <c r="FM95" s="1004"/>
      <c r="FN95" s="257"/>
      <c r="FO95" s="257"/>
      <c r="FP95" s="257"/>
      <c r="FQ95" s="257"/>
      <c r="FR95" s="257"/>
      <c r="FS95" s="257"/>
      <c r="FT95" s="257"/>
      <c r="FU95" s="257"/>
      <c r="FV95" s="257"/>
      <c r="FW95" s="1004"/>
      <c r="FX95" s="1004"/>
      <c r="FY95" s="257"/>
      <c r="FZ95" s="257"/>
      <c r="GA95" s="257"/>
      <c r="GB95" s="257"/>
      <c r="GC95" s="257"/>
      <c r="GD95" s="257"/>
      <c r="GE95" s="257"/>
      <c r="GF95" s="257"/>
      <c r="GG95" s="1004"/>
      <c r="GH95" s="1004"/>
      <c r="GI95" s="247"/>
    </row>
    <row r="96" spans="2:191" s="249" customFormat="1" ht="7.5" customHeight="1" thickBot="1" x14ac:dyDescent="0.25">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51"/>
      <c r="CC96" s="148"/>
      <c r="CD96" s="148"/>
      <c r="CE96" s="148"/>
      <c r="CF96" s="148"/>
      <c r="CG96" s="148"/>
      <c r="CH96" s="148"/>
      <c r="CI96" s="148"/>
      <c r="CJ96" s="148"/>
      <c r="CK96" s="148"/>
      <c r="CL96" s="148"/>
      <c r="CM96" s="253"/>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row>
    <row r="97" spans="1:190" s="249" customFormat="1" ht="20.100000000000001" customHeight="1" x14ac:dyDescent="0.2">
      <c r="B97" s="1005" t="s">
        <v>29</v>
      </c>
      <c r="C97" s="1005"/>
      <c r="D97" s="1005"/>
      <c r="E97" s="1005"/>
      <c r="F97" s="1005"/>
      <c r="G97" s="1005"/>
      <c r="H97" s="1005"/>
      <c r="I97" s="1062" t="s">
        <v>23</v>
      </c>
      <c r="J97" s="1062"/>
      <c r="K97" s="1062"/>
      <c r="L97" s="1062"/>
      <c r="M97" s="1062"/>
      <c r="N97" s="262"/>
      <c r="O97" s="998">
        <f>Tutorial!V558</f>
        <v>0</v>
      </c>
      <c r="P97" s="998"/>
      <c r="Q97" s="998"/>
      <c r="R97" s="998"/>
      <c r="S97" s="998"/>
      <c r="T97" s="998"/>
      <c r="U97" s="998"/>
      <c r="V97" s="998"/>
      <c r="W97" s="998"/>
      <c r="X97" s="998">
        <f>Tutorial!V558</f>
        <v>0</v>
      </c>
      <c r="Y97" s="998"/>
      <c r="Z97" s="998"/>
      <c r="AA97" s="998"/>
      <c r="AB97" s="998"/>
      <c r="AC97" s="998"/>
      <c r="AD97" s="998"/>
      <c r="AE97" s="998"/>
      <c r="AF97" s="998"/>
      <c r="AG97" s="291"/>
      <c r="AH97" s="998">
        <f>Tutorial!V556</f>
        <v>0</v>
      </c>
      <c r="AI97" s="998"/>
      <c r="AJ97" s="998"/>
      <c r="AK97" s="998"/>
      <c r="AL97" s="998"/>
      <c r="AM97" s="998"/>
      <c r="AN97" s="998"/>
      <c r="AO97" s="998"/>
      <c r="AP97" s="998"/>
      <c r="AQ97" s="998">
        <f>Tutorial!V556</f>
        <v>0</v>
      </c>
      <c r="AR97" s="998"/>
      <c r="AS97" s="998"/>
      <c r="AT97" s="998"/>
      <c r="AU97" s="998"/>
      <c r="AV97" s="998"/>
      <c r="AW97" s="998"/>
      <c r="AX97" s="998"/>
      <c r="AY97" s="998"/>
      <c r="AZ97" s="998">
        <f>Tutorial!V557</f>
        <v>0</v>
      </c>
      <c r="BA97" s="998"/>
      <c r="BB97" s="998"/>
      <c r="BC97" s="998"/>
      <c r="BD97" s="998"/>
      <c r="BE97" s="998"/>
      <c r="BF97" s="998"/>
      <c r="BG97" s="998"/>
      <c r="BH97" s="998"/>
      <c r="BI97" s="292"/>
      <c r="BJ97" s="998">
        <f>Tutorial!V560</f>
        <v>0</v>
      </c>
      <c r="BK97" s="998"/>
      <c r="BL97" s="998"/>
      <c r="BM97" s="998"/>
      <c r="BN97" s="998"/>
      <c r="BO97" s="998"/>
      <c r="BP97" s="998"/>
      <c r="BQ97" s="998"/>
      <c r="BR97" s="998"/>
      <c r="BS97" s="998">
        <f>Tutorial!V561</f>
        <v>0</v>
      </c>
      <c r="BT97" s="998"/>
      <c r="BU97" s="998"/>
      <c r="BV97" s="998"/>
      <c r="BW97" s="998"/>
      <c r="BX97" s="998"/>
      <c r="BY97" s="998"/>
      <c r="BZ97" s="998"/>
      <c r="CA97" s="998"/>
      <c r="CB97" s="251"/>
      <c r="CC97" s="998">
        <f>Tutorial!V559</f>
        <v>0</v>
      </c>
      <c r="CD97" s="998"/>
      <c r="CE97" s="998"/>
      <c r="CF97" s="998"/>
      <c r="CG97" s="998"/>
      <c r="CH97" s="998"/>
      <c r="CI97" s="998"/>
      <c r="CJ97" s="998"/>
      <c r="CK97" s="998"/>
      <c r="CL97" s="148"/>
      <c r="CM97" s="253"/>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251"/>
      <c r="ES97" s="251"/>
      <c r="ET97" s="251"/>
      <c r="EU97" s="251"/>
      <c r="EV97" s="251"/>
      <c r="EW97" s="251"/>
      <c r="EX97" s="251"/>
      <c r="EY97" s="251"/>
      <c r="EZ97" s="251"/>
      <c r="FA97" s="251"/>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row>
    <row r="98" spans="1:190" s="249" customFormat="1" ht="20.100000000000001" customHeight="1" x14ac:dyDescent="0.2">
      <c r="B98" s="1005"/>
      <c r="C98" s="1005"/>
      <c r="D98" s="1005"/>
      <c r="E98" s="1005"/>
      <c r="F98" s="1005"/>
      <c r="G98" s="1005"/>
      <c r="H98" s="1005"/>
      <c r="I98" s="1062" t="s">
        <v>24</v>
      </c>
      <c r="J98" s="1062"/>
      <c r="K98" s="1062"/>
      <c r="L98" s="1062"/>
      <c r="M98" s="1062"/>
      <c r="N98" s="262"/>
      <c r="O98" s="1003">
        <f>O97/60</f>
        <v>0</v>
      </c>
      <c r="P98" s="1003"/>
      <c r="Q98" s="1003"/>
      <c r="R98" s="1003"/>
      <c r="S98" s="1003"/>
      <c r="T98" s="1003"/>
      <c r="U98" s="1003"/>
      <c r="V98" s="1003"/>
      <c r="W98" s="1003"/>
      <c r="X98" s="1003">
        <f>X97/60</f>
        <v>0</v>
      </c>
      <c r="Y98" s="1003"/>
      <c r="Z98" s="1003"/>
      <c r="AA98" s="1003"/>
      <c r="AB98" s="1003"/>
      <c r="AC98" s="1003"/>
      <c r="AD98" s="1003"/>
      <c r="AE98" s="1003"/>
      <c r="AF98" s="1003"/>
      <c r="AG98" s="293"/>
      <c r="AH98" s="1003">
        <f>AH97/60</f>
        <v>0</v>
      </c>
      <c r="AI98" s="1003"/>
      <c r="AJ98" s="1003"/>
      <c r="AK98" s="1003"/>
      <c r="AL98" s="1003"/>
      <c r="AM98" s="1003"/>
      <c r="AN98" s="1003"/>
      <c r="AO98" s="1003"/>
      <c r="AP98" s="1003"/>
      <c r="AQ98" s="1003">
        <f>AQ97/60</f>
        <v>0</v>
      </c>
      <c r="AR98" s="1003"/>
      <c r="AS98" s="1003"/>
      <c r="AT98" s="1003"/>
      <c r="AU98" s="1003"/>
      <c r="AV98" s="1003"/>
      <c r="AW98" s="1003"/>
      <c r="AX98" s="1003"/>
      <c r="AY98" s="1003"/>
      <c r="AZ98" s="1003">
        <f>AZ97/60</f>
        <v>0</v>
      </c>
      <c r="BA98" s="1003"/>
      <c r="BB98" s="1003"/>
      <c r="BC98" s="1003"/>
      <c r="BD98" s="1003"/>
      <c r="BE98" s="1003"/>
      <c r="BF98" s="1003"/>
      <c r="BG98" s="1003"/>
      <c r="BH98" s="1003"/>
      <c r="BI98" s="294"/>
      <c r="BJ98" s="1003">
        <f>BJ97/60</f>
        <v>0</v>
      </c>
      <c r="BK98" s="1003"/>
      <c r="BL98" s="1003"/>
      <c r="BM98" s="1003"/>
      <c r="BN98" s="1003"/>
      <c r="BO98" s="1003"/>
      <c r="BP98" s="1003"/>
      <c r="BQ98" s="1003"/>
      <c r="BR98" s="1003"/>
      <c r="BS98" s="1003">
        <f>BS97/60</f>
        <v>0</v>
      </c>
      <c r="BT98" s="1003"/>
      <c r="BU98" s="1003"/>
      <c r="BV98" s="1003"/>
      <c r="BW98" s="1003"/>
      <c r="BX98" s="1003"/>
      <c r="BY98" s="1003"/>
      <c r="BZ98" s="1003"/>
      <c r="CA98" s="1003"/>
      <c r="CB98" s="294"/>
      <c r="CC98" s="1003">
        <f>CC97/60</f>
        <v>0</v>
      </c>
      <c r="CD98" s="1003"/>
      <c r="CE98" s="1003"/>
      <c r="CF98" s="1003"/>
      <c r="CG98" s="1003"/>
      <c r="CH98" s="1003"/>
      <c r="CI98" s="1003"/>
      <c r="CJ98" s="1003"/>
      <c r="CK98" s="1003"/>
      <c r="CL98" s="148"/>
      <c r="CM98" s="253"/>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251"/>
      <c r="ES98" s="251"/>
      <c r="ET98" s="251"/>
      <c r="EU98" s="251"/>
      <c r="EV98" s="251"/>
      <c r="EW98" s="251"/>
      <c r="EX98" s="251"/>
      <c r="EY98" s="251"/>
      <c r="EZ98" s="251"/>
      <c r="FA98" s="251"/>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row>
    <row r="99" spans="1:190" s="249" customFormat="1" ht="7.5" customHeight="1" x14ac:dyDescent="0.2">
      <c r="I99" s="295"/>
      <c r="J99" s="295"/>
      <c r="K99" s="295"/>
      <c r="L99" s="295"/>
      <c r="M99" s="295"/>
      <c r="O99" s="216"/>
      <c r="P99" s="216"/>
      <c r="Q99" s="216"/>
      <c r="R99" s="216"/>
      <c r="S99" s="216"/>
      <c r="T99" s="216"/>
      <c r="U99" s="216"/>
      <c r="V99" s="216"/>
      <c r="W99" s="216"/>
      <c r="X99" s="216"/>
      <c r="Y99" s="216"/>
      <c r="Z99" s="216"/>
      <c r="AA99" s="216"/>
      <c r="AB99" s="216"/>
      <c r="AC99" s="216"/>
      <c r="AD99" s="216"/>
      <c r="AE99" s="216"/>
      <c r="AF99" s="216"/>
      <c r="AG99" s="251"/>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51"/>
      <c r="CC99" s="148"/>
      <c r="CD99" s="148"/>
      <c r="CE99" s="148"/>
      <c r="CF99" s="148"/>
      <c r="CG99" s="148"/>
      <c r="CH99" s="148"/>
      <c r="CI99" s="148"/>
      <c r="CJ99" s="148"/>
      <c r="CK99" s="148"/>
      <c r="CL99" s="148"/>
      <c r="CM99" s="253"/>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row>
    <row r="100" spans="1:190" s="249" customFormat="1" ht="20.100000000000001" customHeight="1" x14ac:dyDescent="0.2">
      <c r="B100" s="1005" t="s">
        <v>28</v>
      </c>
      <c r="C100" s="1005"/>
      <c r="D100" s="1005"/>
      <c r="E100" s="1005"/>
      <c r="F100" s="1005"/>
      <c r="G100" s="1005"/>
      <c r="H100" s="1005"/>
      <c r="I100" s="1062" t="s">
        <v>22</v>
      </c>
      <c r="J100" s="1062"/>
      <c r="K100" s="1062"/>
      <c r="L100" s="1062"/>
      <c r="M100" s="1062"/>
      <c r="N100" s="262"/>
      <c r="O100" s="998" t="e">
        <f>O90*O98</f>
        <v>#DIV/0!</v>
      </c>
      <c r="P100" s="998"/>
      <c r="Q100" s="998"/>
      <c r="R100" s="998"/>
      <c r="S100" s="998"/>
      <c r="T100" s="998"/>
      <c r="U100" s="998"/>
      <c r="V100" s="998"/>
      <c r="W100" s="998"/>
      <c r="X100" s="998" t="e">
        <f>X90*X98</f>
        <v>#DIV/0!</v>
      </c>
      <c r="Y100" s="998"/>
      <c r="Z100" s="998"/>
      <c r="AA100" s="998"/>
      <c r="AB100" s="998"/>
      <c r="AC100" s="998"/>
      <c r="AD100" s="998"/>
      <c r="AE100" s="998"/>
      <c r="AF100" s="998"/>
      <c r="AG100" s="251"/>
      <c r="AH100" s="998" t="e">
        <f>AH90*AH98</f>
        <v>#DIV/0!</v>
      </c>
      <c r="AI100" s="998"/>
      <c r="AJ100" s="998"/>
      <c r="AK100" s="998"/>
      <c r="AL100" s="998"/>
      <c r="AM100" s="998"/>
      <c r="AN100" s="998"/>
      <c r="AO100" s="998"/>
      <c r="AP100" s="998"/>
      <c r="AQ100" s="998" t="e">
        <f>AQ90*AQ98</f>
        <v>#DIV/0!</v>
      </c>
      <c r="AR100" s="998"/>
      <c r="AS100" s="998"/>
      <c r="AT100" s="998"/>
      <c r="AU100" s="998"/>
      <c r="AV100" s="998"/>
      <c r="AW100" s="998"/>
      <c r="AX100" s="998"/>
      <c r="AY100" s="998"/>
      <c r="AZ100" s="998">
        <f>AZ90*AZ98</f>
        <v>0</v>
      </c>
      <c r="BA100" s="998"/>
      <c r="BB100" s="998"/>
      <c r="BC100" s="998"/>
      <c r="BD100" s="998"/>
      <c r="BE100" s="998"/>
      <c r="BF100" s="998"/>
      <c r="BG100" s="998"/>
      <c r="BH100" s="998"/>
      <c r="BI100" s="251"/>
      <c r="BJ100" s="998" t="e">
        <f>BJ90*BJ98</f>
        <v>#DIV/0!</v>
      </c>
      <c r="BK100" s="998"/>
      <c r="BL100" s="998"/>
      <c r="BM100" s="998"/>
      <c r="BN100" s="998"/>
      <c r="BO100" s="998"/>
      <c r="BP100" s="998"/>
      <c r="BQ100" s="998"/>
      <c r="BR100" s="998"/>
      <c r="BS100" s="998" t="e">
        <f>BS90*BS98</f>
        <v>#DIV/0!</v>
      </c>
      <c r="BT100" s="998"/>
      <c r="BU100" s="998"/>
      <c r="BV100" s="998"/>
      <c r="BW100" s="998"/>
      <c r="BX100" s="998"/>
      <c r="BY100" s="998"/>
      <c r="BZ100" s="998"/>
      <c r="CA100" s="998"/>
      <c r="CB100" s="251"/>
      <c r="CC100" s="998" t="e">
        <f>CC90*CC98</f>
        <v>#DIV/0!</v>
      </c>
      <c r="CD100" s="998"/>
      <c r="CE100" s="998"/>
      <c r="CF100" s="998"/>
      <c r="CG100" s="998"/>
      <c r="CH100" s="998"/>
      <c r="CI100" s="998"/>
      <c r="CJ100" s="998"/>
      <c r="CK100" s="998"/>
      <c r="CL100" s="148"/>
      <c r="CM100" s="253"/>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251"/>
      <c r="ES100" s="251"/>
      <c r="ET100" s="251"/>
      <c r="EU100" s="251"/>
      <c r="EV100" s="251"/>
      <c r="EW100" s="251"/>
      <c r="EX100" s="251"/>
      <c r="EY100" s="251"/>
      <c r="EZ100" s="251"/>
      <c r="FA100" s="251"/>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row>
    <row r="101" spans="1:190" s="249" customFormat="1" ht="20.100000000000001" customHeight="1" x14ac:dyDescent="0.2">
      <c r="B101" s="1005"/>
      <c r="C101" s="1005"/>
      <c r="D101" s="1005"/>
      <c r="E101" s="1005"/>
      <c r="F101" s="1005"/>
      <c r="G101" s="1005"/>
      <c r="H101" s="1005"/>
      <c r="I101" s="1062" t="s">
        <v>1003</v>
      </c>
      <c r="J101" s="1062"/>
      <c r="K101" s="1062"/>
      <c r="L101" s="1062"/>
      <c r="M101" s="1062"/>
      <c r="N101" s="262"/>
      <c r="O101" s="998" t="e">
        <f>O100/11</f>
        <v>#DIV/0!</v>
      </c>
      <c r="P101" s="998"/>
      <c r="Q101" s="998"/>
      <c r="R101" s="998"/>
      <c r="S101" s="998"/>
      <c r="T101" s="998"/>
      <c r="U101" s="998"/>
      <c r="V101" s="998"/>
      <c r="W101" s="998"/>
      <c r="X101" s="998" t="e">
        <f>X100/11</f>
        <v>#DIV/0!</v>
      </c>
      <c r="Y101" s="998"/>
      <c r="Z101" s="998"/>
      <c r="AA101" s="998"/>
      <c r="AB101" s="998"/>
      <c r="AC101" s="998"/>
      <c r="AD101" s="998"/>
      <c r="AE101" s="998"/>
      <c r="AF101" s="998"/>
      <c r="AG101" s="251"/>
      <c r="AH101" s="998" t="e">
        <f>AH100/11</f>
        <v>#DIV/0!</v>
      </c>
      <c r="AI101" s="998"/>
      <c r="AJ101" s="998"/>
      <c r="AK101" s="998"/>
      <c r="AL101" s="998"/>
      <c r="AM101" s="998"/>
      <c r="AN101" s="998"/>
      <c r="AO101" s="998"/>
      <c r="AP101" s="998"/>
      <c r="AQ101" s="998" t="e">
        <f>AQ100/11</f>
        <v>#DIV/0!</v>
      </c>
      <c r="AR101" s="998"/>
      <c r="AS101" s="998"/>
      <c r="AT101" s="998"/>
      <c r="AU101" s="998"/>
      <c r="AV101" s="998"/>
      <c r="AW101" s="998"/>
      <c r="AX101" s="998"/>
      <c r="AY101" s="998"/>
      <c r="AZ101" s="998">
        <f>AZ100/11</f>
        <v>0</v>
      </c>
      <c r="BA101" s="998"/>
      <c r="BB101" s="998"/>
      <c r="BC101" s="998"/>
      <c r="BD101" s="998"/>
      <c r="BE101" s="998"/>
      <c r="BF101" s="998"/>
      <c r="BG101" s="998"/>
      <c r="BH101" s="998"/>
      <c r="BI101" s="251"/>
      <c r="BJ101" s="998" t="e">
        <f>BJ100/11</f>
        <v>#DIV/0!</v>
      </c>
      <c r="BK101" s="998"/>
      <c r="BL101" s="998"/>
      <c r="BM101" s="998"/>
      <c r="BN101" s="998"/>
      <c r="BO101" s="998"/>
      <c r="BP101" s="998"/>
      <c r="BQ101" s="998"/>
      <c r="BR101" s="998"/>
      <c r="BS101" s="998" t="e">
        <f>BS100/11</f>
        <v>#DIV/0!</v>
      </c>
      <c r="BT101" s="998"/>
      <c r="BU101" s="998"/>
      <c r="BV101" s="998"/>
      <c r="BW101" s="998"/>
      <c r="BX101" s="998"/>
      <c r="BY101" s="998"/>
      <c r="BZ101" s="998"/>
      <c r="CA101" s="998"/>
      <c r="CB101" s="251"/>
      <c r="CC101" s="998" t="e">
        <f>CC100/11</f>
        <v>#DIV/0!</v>
      </c>
      <c r="CD101" s="998"/>
      <c r="CE101" s="998"/>
      <c r="CF101" s="998"/>
      <c r="CG101" s="998"/>
      <c r="CH101" s="998"/>
      <c r="CI101" s="998"/>
      <c r="CJ101" s="998"/>
      <c r="CK101" s="998"/>
      <c r="CL101" s="296"/>
      <c r="CM101" s="253"/>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251"/>
      <c r="ES101" s="251"/>
      <c r="ET101" s="251"/>
      <c r="EU101" s="251"/>
      <c r="EV101" s="251"/>
      <c r="EW101" s="251"/>
      <c r="EX101" s="251"/>
      <c r="EY101" s="251"/>
      <c r="EZ101" s="251"/>
      <c r="FA101" s="251"/>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row>
    <row r="102" spans="1:190" s="249" customFormat="1" ht="20.100000000000001" customHeight="1" x14ac:dyDescent="0.2">
      <c r="B102" s="1005"/>
      <c r="C102" s="1005"/>
      <c r="D102" s="1005"/>
      <c r="E102" s="1005"/>
      <c r="F102" s="1005"/>
      <c r="G102" s="1005"/>
      <c r="H102" s="1005"/>
      <c r="I102" s="1062" t="s">
        <v>21</v>
      </c>
      <c r="J102" s="1062"/>
      <c r="K102" s="1062"/>
      <c r="L102" s="1062"/>
      <c r="M102" s="1062"/>
      <c r="N102" s="262"/>
      <c r="O102" s="998" t="e">
        <f>O101/4</f>
        <v>#DIV/0!</v>
      </c>
      <c r="P102" s="998"/>
      <c r="Q102" s="998"/>
      <c r="R102" s="998"/>
      <c r="S102" s="998"/>
      <c r="T102" s="998"/>
      <c r="U102" s="998"/>
      <c r="V102" s="998"/>
      <c r="W102" s="998"/>
      <c r="X102" s="998" t="e">
        <f>X101/4</f>
        <v>#DIV/0!</v>
      </c>
      <c r="Y102" s="998"/>
      <c r="Z102" s="998"/>
      <c r="AA102" s="998"/>
      <c r="AB102" s="998"/>
      <c r="AC102" s="998"/>
      <c r="AD102" s="998"/>
      <c r="AE102" s="998"/>
      <c r="AF102" s="998"/>
      <c r="AG102" s="251"/>
      <c r="AH102" s="999" t="e">
        <f>AH101/4</f>
        <v>#DIV/0!</v>
      </c>
      <c r="AI102" s="999"/>
      <c r="AJ102" s="999"/>
      <c r="AK102" s="999"/>
      <c r="AL102" s="999"/>
      <c r="AM102" s="999"/>
      <c r="AN102" s="999"/>
      <c r="AO102" s="999"/>
      <c r="AP102" s="999"/>
      <c r="AQ102" s="999" t="e">
        <f>AQ101/4</f>
        <v>#DIV/0!</v>
      </c>
      <c r="AR102" s="999"/>
      <c r="AS102" s="999"/>
      <c r="AT102" s="999"/>
      <c r="AU102" s="999"/>
      <c r="AV102" s="999"/>
      <c r="AW102" s="999"/>
      <c r="AX102" s="999"/>
      <c r="AY102" s="999"/>
      <c r="AZ102" s="999">
        <f>AZ101/4</f>
        <v>0</v>
      </c>
      <c r="BA102" s="999"/>
      <c r="BB102" s="999"/>
      <c r="BC102" s="999"/>
      <c r="BD102" s="999"/>
      <c r="BE102" s="999"/>
      <c r="BF102" s="999"/>
      <c r="BG102" s="999"/>
      <c r="BH102" s="999"/>
      <c r="BI102" s="297"/>
      <c r="BJ102" s="999" t="e">
        <f>BJ101/4</f>
        <v>#DIV/0!</v>
      </c>
      <c r="BK102" s="999"/>
      <c r="BL102" s="999"/>
      <c r="BM102" s="999"/>
      <c r="BN102" s="999"/>
      <c r="BO102" s="999"/>
      <c r="BP102" s="999"/>
      <c r="BQ102" s="999"/>
      <c r="BR102" s="999"/>
      <c r="BS102" s="999" t="e">
        <f>BS101/4</f>
        <v>#DIV/0!</v>
      </c>
      <c r="BT102" s="999"/>
      <c r="BU102" s="999"/>
      <c r="BV102" s="999"/>
      <c r="BW102" s="999"/>
      <c r="BX102" s="999"/>
      <c r="BY102" s="999"/>
      <c r="BZ102" s="999"/>
      <c r="CA102" s="999"/>
      <c r="CB102" s="251"/>
      <c r="CC102" s="998" t="e">
        <f>CC101/4</f>
        <v>#DIV/0!</v>
      </c>
      <c r="CD102" s="998"/>
      <c r="CE102" s="998"/>
      <c r="CF102" s="998"/>
      <c r="CG102" s="998"/>
      <c r="CH102" s="998"/>
      <c r="CI102" s="998"/>
      <c r="CJ102" s="998"/>
      <c r="CK102" s="998"/>
      <c r="CL102" s="296"/>
      <c r="CM102" s="253"/>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251"/>
      <c r="ES102" s="251"/>
      <c r="ET102" s="251"/>
      <c r="EU102" s="251"/>
      <c r="EV102" s="251"/>
      <c r="EW102" s="251"/>
      <c r="EX102" s="251"/>
      <c r="EY102" s="251"/>
      <c r="EZ102" s="251"/>
      <c r="FA102" s="251"/>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row>
    <row r="103" spans="1:190" s="249" customFormat="1" ht="20.100000000000001" customHeight="1" x14ac:dyDescent="0.2">
      <c r="B103" s="1005"/>
      <c r="C103" s="1005"/>
      <c r="D103" s="1005"/>
      <c r="E103" s="1005"/>
      <c r="F103" s="1005"/>
      <c r="G103" s="1005"/>
      <c r="H103" s="1005"/>
      <c r="I103" s="1062"/>
      <c r="J103" s="1062"/>
      <c r="K103" s="1062"/>
      <c r="L103" s="1062"/>
      <c r="M103" s="1062"/>
      <c r="N103" s="262"/>
      <c r="O103" s="1023" t="e">
        <f>SUM(O102:AF102)</f>
        <v>#DIV/0!</v>
      </c>
      <c r="P103" s="1023"/>
      <c r="Q103" s="1023"/>
      <c r="R103" s="1023"/>
      <c r="S103" s="1023"/>
      <c r="T103" s="1023"/>
      <c r="U103" s="1023"/>
      <c r="V103" s="1023"/>
      <c r="W103" s="1023"/>
      <c r="X103" s="1023"/>
      <c r="Y103" s="1023"/>
      <c r="Z103" s="1023"/>
      <c r="AA103" s="1023"/>
      <c r="AB103" s="1023"/>
      <c r="AC103" s="1023"/>
      <c r="AD103" s="1023"/>
      <c r="AE103" s="1023"/>
      <c r="AF103" s="1023"/>
      <c r="AG103" s="298"/>
      <c r="AH103" s="1067" t="e">
        <f>AH102+AQ102+AZ102</f>
        <v>#DIV/0!</v>
      </c>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68"/>
      <c r="BC103" s="1068"/>
      <c r="BD103" s="1068"/>
      <c r="BE103" s="1068"/>
      <c r="BF103" s="1068"/>
      <c r="BG103" s="1068"/>
      <c r="BH103" s="1069"/>
      <c r="BI103" s="299"/>
      <c r="BJ103" s="1023" t="e">
        <f>BJ102</f>
        <v>#DIV/0!</v>
      </c>
      <c r="BK103" s="1023"/>
      <c r="BL103" s="1023"/>
      <c r="BM103" s="1023"/>
      <c r="BN103" s="1023"/>
      <c r="BO103" s="1023"/>
      <c r="BP103" s="1023"/>
      <c r="BQ103" s="1023"/>
      <c r="BR103" s="1023"/>
      <c r="BS103" s="1067" t="e">
        <f>BS102</f>
        <v>#DIV/0!</v>
      </c>
      <c r="BT103" s="1068"/>
      <c r="BU103" s="1068"/>
      <c r="BV103" s="1068"/>
      <c r="BW103" s="1068"/>
      <c r="BX103" s="1068"/>
      <c r="BY103" s="1068"/>
      <c r="BZ103" s="1068"/>
      <c r="CA103" s="1069"/>
      <c r="CB103" s="298"/>
      <c r="CC103" s="1023" t="e">
        <f>SUM(CC102)</f>
        <v>#DIV/0!</v>
      </c>
      <c r="CD103" s="1023"/>
      <c r="CE103" s="1023"/>
      <c r="CF103" s="1023"/>
      <c r="CG103" s="1023"/>
      <c r="CH103" s="1023"/>
      <c r="CI103" s="1023"/>
      <c r="CJ103" s="1023"/>
      <c r="CK103" s="1023"/>
      <c r="CL103" s="148"/>
      <c r="CM103" s="253"/>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251"/>
      <c r="ES103" s="251"/>
      <c r="ET103" s="251"/>
      <c r="EU103" s="251"/>
      <c r="EV103" s="251"/>
      <c r="EW103" s="251"/>
      <c r="EX103" s="251"/>
      <c r="EY103" s="251"/>
      <c r="EZ103" s="251"/>
      <c r="FA103" s="251"/>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row>
    <row r="104" spans="1:190" ht="20.100000000000001" customHeight="1" x14ac:dyDescent="0.25">
      <c r="B104" s="244"/>
      <c r="C104" s="244"/>
      <c r="D104" s="244"/>
      <c r="E104" s="244"/>
      <c r="F104" s="244"/>
      <c r="G104" s="244"/>
      <c r="H104" s="244"/>
      <c r="I104" s="300" t="s">
        <v>1004</v>
      </c>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7"/>
      <c r="AQ104" s="247"/>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5"/>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EA104" s="246"/>
      <c r="EB104" s="246"/>
      <c r="EC104" s="246"/>
      <c r="ED104" s="246"/>
      <c r="EE104" s="246"/>
      <c r="EF104" s="246"/>
    </row>
    <row r="105" spans="1:190" ht="7.5" customHeight="1" x14ac:dyDescent="0.25">
      <c r="B105" s="244"/>
      <c r="C105" s="244"/>
      <c r="D105" s="244"/>
      <c r="E105" s="244"/>
      <c r="F105" s="244"/>
      <c r="G105" s="244"/>
      <c r="H105" s="244"/>
      <c r="I105" s="244"/>
      <c r="J105" s="244"/>
      <c r="K105" s="244"/>
      <c r="L105" s="244"/>
      <c r="M105" s="244"/>
      <c r="N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7"/>
      <c r="AX105" s="247"/>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5"/>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H105" s="246"/>
      <c r="EI105" s="246"/>
      <c r="EJ105" s="246"/>
      <c r="EK105" s="246"/>
      <c r="EL105" s="246"/>
      <c r="EM105" s="246"/>
    </row>
    <row r="106" spans="1:190" s="317" customFormat="1" ht="20.100000000000001" customHeight="1" x14ac:dyDescent="0.25">
      <c r="B106" s="1063" t="s">
        <v>11</v>
      </c>
      <c r="C106" s="1063"/>
      <c r="D106" s="1063"/>
      <c r="E106" s="1063"/>
      <c r="F106" s="1063"/>
      <c r="G106" s="1063"/>
      <c r="H106" s="1063"/>
      <c r="I106" s="1063"/>
      <c r="J106" s="1063"/>
      <c r="K106" s="1063"/>
      <c r="L106" s="1063"/>
      <c r="M106" s="1063"/>
      <c r="N106" s="1063"/>
      <c r="O106" s="1063"/>
      <c r="P106" s="1063"/>
      <c r="Q106" s="1063"/>
      <c r="R106" s="1063"/>
      <c r="S106" s="1063"/>
      <c r="T106" s="1063"/>
      <c r="U106" s="1063"/>
      <c r="V106" s="1063"/>
      <c r="W106" s="1063"/>
      <c r="X106" s="1063"/>
      <c r="Y106" s="1063"/>
      <c r="Z106" s="1063"/>
      <c r="AA106" s="1063"/>
      <c r="AB106" s="1063"/>
      <c r="AC106" s="1063"/>
      <c r="AD106" s="1063"/>
      <c r="AE106" s="1063"/>
      <c r="AF106" s="1063"/>
      <c r="AG106" s="1063"/>
      <c r="AH106" s="1063"/>
      <c r="AI106" s="1063"/>
      <c r="AJ106" s="1063"/>
      <c r="AK106" s="1063"/>
      <c r="AL106" s="1063"/>
      <c r="AM106" s="1063"/>
      <c r="AN106" s="1063"/>
      <c r="AO106" s="1063"/>
      <c r="AP106" s="1063"/>
      <c r="AQ106" s="1063"/>
      <c r="AR106" s="1063"/>
      <c r="AS106" s="1063"/>
      <c r="AT106" s="1063"/>
      <c r="AU106" s="1063"/>
      <c r="AV106" s="1063"/>
      <c r="AW106" s="1063"/>
      <c r="AX106" s="1063"/>
      <c r="AY106" s="1063"/>
      <c r="AZ106" s="1063"/>
      <c r="BA106" s="1063"/>
      <c r="BB106" s="1063"/>
      <c r="BC106" s="1063"/>
      <c r="BD106" s="1063"/>
      <c r="BE106" s="1063"/>
      <c r="BF106" s="1063"/>
      <c r="BG106" s="1063"/>
      <c r="BH106" s="1063"/>
      <c r="BI106" s="1063"/>
      <c r="BJ106" s="1063"/>
      <c r="BK106" s="1063"/>
      <c r="BL106" s="1063"/>
      <c r="BM106" s="1063"/>
      <c r="BN106" s="1063"/>
      <c r="BO106" s="1063"/>
      <c r="BP106" s="1063"/>
      <c r="BQ106" s="1063"/>
      <c r="BR106" s="1063"/>
      <c r="BS106" s="1063"/>
      <c r="BT106" s="1063"/>
      <c r="BU106" s="1063"/>
      <c r="BV106" s="1063"/>
      <c r="BW106" s="1063"/>
      <c r="BX106" s="1063"/>
      <c r="BY106" s="1063"/>
      <c r="BZ106" s="1063"/>
      <c r="CA106" s="1063"/>
      <c r="CB106" s="1063"/>
      <c r="CC106" s="1063"/>
      <c r="CD106" s="1063"/>
      <c r="CE106" s="1063"/>
      <c r="CF106" s="1063"/>
      <c r="CG106" s="1063"/>
      <c r="CH106" s="1063"/>
      <c r="CI106" s="1063"/>
      <c r="CJ106" s="1063"/>
      <c r="CK106" s="1063"/>
      <c r="CL106" s="1063"/>
      <c r="CM106" s="1063"/>
      <c r="CN106" s="1063"/>
      <c r="CO106" s="1063"/>
      <c r="CP106" s="1063"/>
      <c r="CQ106" s="1063"/>
      <c r="CR106" s="1063"/>
      <c r="CS106" s="1063"/>
      <c r="CT106" s="1063"/>
      <c r="CU106" s="1063"/>
      <c r="CV106" s="318"/>
    </row>
    <row r="107" spans="1:190" ht="7.5" customHeight="1" x14ac:dyDescent="0.25">
      <c r="B107" s="244"/>
      <c r="C107" s="244"/>
      <c r="D107" s="244"/>
      <c r="E107" s="244"/>
      <c r="F107" s="244"/>
      <c r="G107" s="244"/>
      <c r="H107" s="244"/>
      <c r="I107" s="244"/>
      <c r="J107" s="244"/>
      <c r="K107" s="244"/>
      <c r="L107" s="244"/>
      <c r="M107" s="244"/>
      <c r="N107" s="244"/>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44"/>
      <c r="BX107" s="244"/>
      <c r="BY107" s="244"/>
      <c r="BZ107" s="244"/>
      <c r="CA107" s="251"/>
      <c r="CB107" s="244"/>
      <c r="CC107" s="244"/>
      <c r="CD107" s="244"/>
      <c r="CE107" s="244"/>
      <c r="CF107" s="244"/>
      <c r="CG107" s="244"/>
      <c r="CH107" s="244"/>
      <c r="CI107" s="244"/>
      <c r="CJ107" s="244"/>
      <c r="CK107" s="244"/>
      <c r="CL107" s="244"/>
      <c r="CM107" s="245"/>
      <c r="CN107" s="245"/>
      <c r="CO107" s="245"/>
      <c r="CP107" s="245"/>
      <c r="CQ107" s="245"/>
      <c r="CR107" s="245"/>
      <c r="CS107" s="245"/>
      <c r="CT107" s="245"/>
      <c r="CU107" s="245"/>
      <c r="CV107" s="248"/>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A107" s="249"/>
      <c r="EB107" s="249"/>
      <c r="EC107" s="249"/>
      <c r="ED107" s="249"/>
      <c r="EE107" s="249"/>
      <c r="EF107" s="249"/>
      <c r="EG107" s="247"/>
      <c r="EI107" s="249"/>
      <c r="EJ107" s="249"/>
      <c r="EK107" s="249"/>
    </row>
    <row r="108" spans="1:190" ht="20.100000000000001" customHeight="1" x14ac:dyDescent="0.25">
      <c r="A108" s="250"/>
      <c r="B108" s="250"/>
      <c r="C108" s="250"/>
      <c r="D108" s="250"/>
      <c r="E108" s="250"/>
      <c r="F108" s="250"/>
      <c r="G108" s="250"/>
      <c r="H108" s="250"/>
      <c r="I108" s="250"/>
      <c r="J108" s="250"/>
      <c r="K108" s="250"/>
      <c r="L108" s="250"/>
      <c r="M108" s="250"/>
      <c r="N108" s="250"/>
      <c r="O108" s="1067" t="s">
        <v>26</v>
      </c>
      <c r="P108" s="1068"/>
      <c r="Q108" s="1068"/>
      <c r="R108" s="1068"/>
      <c r="S108" s="1068"/>
      <c r="T108" s="1068"/>
      <c r="U108" s="1068"/>
      <c r="V108" s="1068"/>
      <c r="W108" s="1068"/>
      <c r="X108" s="1068"/>
      <c r="Y108" s="1068"/>
      <c r="Z108" s="1068"/>
      <c r="AA108" s="1068"/>
      <c r="AB108" s="1068"/>
      <c r="AC108" s="1068"/>
      <c r="AD108" s="1068"/>
      <c r="AE108" s="1068"/>
      <c r="AF108" s="1068"/>
      <c r="AG108" s="1068"/>
      <c r="AH108" s="1068"/>
      <c r="AI108" s="1068"/>
      <c r="AJ108" s="1068"/>
      <c r="AK108" s="1068"/>
      <c r="AL108" s="1068"/>
      <c r="AM108" s="1068"/>
      <c r="AN108" s="1068"/>
      <c r="AO108" s="1068"/>
      <c r="AP108" s="1068"/>
      <c r="AQ108" s="1069"/>
      <c r="AR108" s="250"/>
      <c r="AS108" s="250"/>
      <c r="AT108" s="1041" t="s">
        <v>25</v>
      </c>
      <c r="AU108" s="1042"/>
      <c r="AV108" s="1042"/>
      <c r="AW108" s="1042"/>
      <c r="AX108" s="1042"/>
      <c r="AY108" s="1042"/>
      <c r="AZ108" s="1042"/>
      <c r="BA108" s="1042"/>
      <c r="BB108" s="1042"/>
      <c r="BC108" s="1042"/>
      <c r="BD108" s="1042"/>
      <c r="BE108" s="1042"/>
      <c r="BF108" s="1042"/>
      <c r="BG108" s="1042"/>
      <c r="BH108" s="1042"/>
      <c r="BI108" s="1042"/>
      <c r="BJ108" s="1042"/>
      <c r="BK108" s="1042"/>
      <c r="BL108" s="1042"/>
      <c r="BM108" s="1042"/>
      <c r="BN108" s="1042"/>
      <c r="BO108" s="1042"/>
      <c r="BP108" s="1042"/>
      <c r="BQ108" s="1042"/>
      <c r="BR108" s="1042"/>
      <c r="BS108" s="1042"/>
      <c r="BT108" s="1042"/>
      <c r="BU108" s="1042"/>
      <c r="BV108" s="1042"/>
      <c r="BW108" s="1042"/>
      <c r="BX108" s="1042"/>
      <c r="BY108" s="1042"/>
      <c r="BZ108" s="1042"/>
      <c r="CA108" s="1042"/>
      <c r="CB108" s="1042"/>
      <c r="CC108" s="1042"/>
      <c r="CD108" s="1043"/>
      <c r="CE108" s="247"/>
      <c r="CF108" s="247"/>
      <c r="CG108" s="1029" t="s">
        <v>371</v>
      </c>
      <c r="CH108" s="1030"/>
      <c r="CI108" s="1030"/>
      <c r="CJ108" s="1030"/>
      <c r="CK108" s="1030"/>
      <c r="CL108" s="1030"/>
      <c r="CM108" s="1030"/>
      <c r="CN108" s="1030"/>
      <c r="CO108" s="1030"/>
      <c r="CP108" s="1030"/>
      <c r="CQ108" s="1030"/>
      <c r="CR108" s="1030"/>
      <c r="CS108" s="1030"/>
      <c r="CT108" s="1030"/>
      <c r="CU108" s="1031"/>
      <c r="CV108" s="248"/>
      <c r="CW108" s="249"/>
      <c r="CX108" s="249"/>
      <c r="CY108" s="249"/>
      <c r="CZ108" s="249"/>
      <c r="DA108" s="249"/>
      <c r="DB108" s="249"/>
      <c r="DC108" s="247"/>
      <c r="DE108" s="249"/>
      <c r="DF108" s="249"/>
      <c r="DG108" s="249"/>
    </row>
    <row r="109" spans="1:190" ht="7.5" customHeight="1" x14ac:dyDescent="0.25">
      <c r="A109" s="250"/>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47"/>
      <c r="CG109" s="1032"/>
      <c r="CH109" s="1033"/>
      <c r="CI109" s="1033"/>
      <c r="CJ109" s="1033"/>
      <c r="CK109" s="1033"/>
      <c r="CL109" s="1033"/>
      <c r="CM109" s="1033"/>
      <c r="CN109" s="1033"/>
      <c r="CO109" s="1033"/>
      <c r="CP109" s="1033"/>
      <c r="CQ109" s="1033"/>
      <c r="CR109" s="1033"/>
      <c r="CS109" s="1033"/>
      <c r="CT109" s="1033"/>
      <c r="CU109" s="1034"/>
      <c r="CV109" s="301"/>
      <c r="CW109" s="247"/>
      <c r="CX109" s="247"/>
      <c r="CY109" s="247"/>
      <c r="CZ109" s="249"/>
      <c r="DA109" s="249"/>
      <c r="DB109" s="249"/>
      <c r="DC109" s="247"/>
      <c r="DE109" s="249"/>
      <c r="DF109" s="249"/>
      <c r="DG109" s="249"/>
    </row>
    <row r="110" spans="1:190" s="249" customFormat="1" ht="20.100000000000001" customHeight="1" x14ac:dyDescent="0.2">
      <c r="B110" s="1044" t="s">
        <v>5</v>
      </c>
      <c r="C110" s="1045"/>
      <c r="D110" s="1045"/>
      <c r="E110" s="1045"/>
      <c r="F110" s="1045"/>
      <c r="G110" s="1045"/>
      <c r="H110" s="1045"/>
      <c r="I110" s="1045"/>
      <c r="J110" s="1045"/>
      <c r="K110" s="1045"/>
      <c r="L110" s="1045"/>
      <c r="M110" s="1046"/>
      <c r="N110" s="250"/>
      <c r="O110" s="1029" t="s">
        <v>1005</v>
      </c>
      <c r="P110" s="1030"/>
      <c r="Q110" s="1030"/>
      <c r="R110" s="1030"/>
      <c r="S110" s="1030"/>
      <c r="T110" s="1030"/>
      <c r="U110" s="1030"/>
      <c r="V110" s="1030"/>
      <c r="W110" s="1031"/>
      <c r="X110" s="247"/>
      <c r="Y110" s="1029" t="s">
        <v>1058</v>
      </c>
      <c r="Z110" s="1030"/>
      <c r="AA110" s="1030"/>
      <c r="AB110" s="1030"/>
      <c r="AC110" s="1030"/>
      <c r="AD110" s="1030"/>
      <c r="AE110" s="1030"/>
      <c r="AF110" s="1030"/>
      <c r="AG110" s="1031"/>
      <c r="AH110" s="247"/>
      <c r="AI110" s="1029" t="s">
        <v>1006</v>
      </c>
      <c r="AJ110" s="1030"/>
      <c r="AK110" s="1030"/>
      <c r="AL110" s="1030"/>
      <c r="AM110" s="1030"/>
      <c r="AN110" s="1030"/>
      <c r="AO110" s="1030"/>
      <c r="AP110" s="1030"/>
      <c r="AQ110" s="1031"/>
      <c r="AR110" s="247"/>
      <c r="AS110" s="247"/>
      <c r="AT110" s="1038" t="s">
        <v>27</v>
      </c>
      <c r="AU110" s="1039"/>
      <c r="AV110" s="1039"/>
      <c r="AW110" s="1039"/>
      <c r="AX110" s="1039"/>
      <c r="AY110" s="1039"/>
      <c r="AZ110" s="1039"/>
      <c r="BA110" s="1039"/>
      <c r="BB110" s="1040"/>
      <c r="BC110" s="250"/>
      <c r="BD110" s="1117" t="s">
        <v>445</v>
      </c>
      <c r="BE110" s="1118"/>
      <c r="BF110" s="1118"/>
      <c r="BG110" s="1118"/>
      <c r="BH110" s="1118"/>
      <c r="BI110" s="1118"/>
      <c r="BJ110" s="1118"/>
      <c r="BK110" s="1118"/>
      <c r="BL110" s="1118"/>
      <c r="BM110" s="1119"/>
      <c r="BN110" s="250"/>
      <c r="BO110" s="247"/>
      <c r="BP110" s="1038" t="s">
        <v>68</v>
      </c>
      <c r="BQ110" s="1039"/>
      <c r="BR110" s="1039"/>
      <c r="BS110" s="1039"/>
      <c r="BT110" s="1039"/>
      <c r="BU110" s="1039"/>
      <c r="BV110" s="1039"/>
      <c r="BW110" s="1039"/>
      <c r="BX110" s="1039"/>
      <c r="BY110" s="1039"/>
      <c r="BZ110" s="1039"/>
      <c r="CA110" s="1039"/>
      <c r="CB110" s="1039"/>
      <c r="CC110" s="1039"/>
      <c r="CD110" s="1040"/>
      <c r="CE110" s="247"/>
      <c r="CF110" s="247"/>
      <c r="CG110" s="1035"/>
      <c r="CH110" s="1036"/>
      <c r="CI110" s="1036"/>
      <c r="CJ110" s="1036"/>
      <c r="CK110" s="1036"/>
      <c r="CL110" s="1036"/>
      <c r="CM110" s="1036"/>
      <c r="CN110" s="1036"/>
      <c r="CO110" s="1036"/>
      <c r="CP110" s="1036"/>
      <c r="CQ110" s="1036"/>
      <c r="CR110" s="1036"/>
      <c r="CS110" s="1036"/>
      <c r="CT110" s="1036"/>
      <c r="CU110" s="1037"/>
      <c r="CV110" s="302"/>
      <c r="CW110" s="303"/>
      <c r="CX110" s="303"/>
      <c r="CY110" s="303"/>
      <c r="CZ110" s="247"/>
      <c r="DA110" s="247"/>
      <c r="DB110" s="250"/>
      <c r="DC110" s="250"/>
      <c r="DD110" s="250"/>
      <c r="DE110" s="250"/>
      <c r="DF110" s="250"/>
      <c r="DG110" s="250"/>
      <c r="DH110" s="250"/>
      <c r="DI110" s="250"/>
      <c r="DJ110" s="303"/>
      <c r="DK110" s="303"/>
      <c r="DL110" s="303"/>
      <c r="DM110" s="303"/>
      <c r="DN110" s="303"/>
      <c r="DO110" s="303"/>
      <c r="DP110" s="303"/>
      <c r="DQ110" s="303"/>
      <c r="DR110" s="247"/>
      <c r="DS110" s="247"/>
      <c r="DT110" s="250"/>
      <c r="DU110" s="250"/>
      <c r="DV110" s="250"/>
      <c r="DW110" s="250"/>
      <c r="DX110" s="250"/>
      <c r="DY110" s="250"/>
      <c r="DZ110" s="250"/>
      <c r="EA110" s="250"/>
      <c r="EB110" s="303"/>
      <c r="EC110" s="303"/>
      <c r="ED110" s="303"/>
      <c r="EE110" s="303"/>
      <c r="EF110" s="303"/>
      <c r="EG110" s="303"/>
      <c r="EH110" s="303"/>
      <c r="EI110" s="303"/>
    </row>
    <row r="111" spans="1:190" ht="20.100000000000001" customHeight="1" x14ac:dyDescent="0.25">
      <c r="A111" s="250"/>
      <c r="B111" s="1047"/>
      <c r="C111" s="1048"/>
      <c r="D111" s="1048"/>
      <c r="E111" s="1048"/>
      <c r="F111" s="1048"/>
      <c r="G111" s="1048"/>
      <c r="H111" s="1048"/>
      <c r="I111" s="1048"/>
      <c r="J111" s="1048"/>
      <c r="K111" s="1048"/>
      <c r="L111" s="1048"/>
      <c r="M111" s="1049"/>
      <c r="N111" s="250"/>
      <c r="O111" s="1032"/>
      <c r="P111" s="1033"/>
      <c r="Q111" s="1033"/>
      <c r="R111" s="1033"/>
      <c r="S111" s="1033"/>
      <c r="T111" s="1033"/>
      <c r="U111" s="1033"/>
      <c r="V111" s="1033"/>
      <c r="W111" s="1034"/>
      <c r="X111" s="250"/>
      <c r="Y111" s="1032"/>
      <c r="Z111" s="1033"/>
      <c r="AA111" s="1033"/>
      <c r="AB111" s="1033"/>
      <c r="AC111" s="1033"/>
      <c r="AD111" s="1033"/>
      <c r="AE111" s="1033"/>
      <c r="AF111" s="1033"/>
      <c r="AG111" s="1034"/>
      <c r="AH111" s="250"/>
      <c r="AI111" s="1032"/>
      <c r="AJ111" s="1033"/>
      <c r="AK111" s="1033"/>
      <c r="AL111" s="1033"/>
      <c r="AM111" s="1033"/>
      <c r="AN111" s="1033"/>
      <c r="AO111" s="1033"/>
      <c r="AP111" s="1033"/>
      <c r="AQ111" s="1034"/>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304"/>
      <c r="CN111" s="304"/>
      <c r="CO111" s="304"/>
      <c r="CP111" s="304"/>
      <c r="CQ111" s="250"/>
      <c r="CR111" s="250"/>
      <c r="CS111" s="250"/>
      <c r="CT111" s="250"/>
      <c r="CU111" s="250"/>
      <c r="CV111" s="249"/>
      <c r="CW111" s="249"/>
      <c r="CX111" s="249"/>
      <c r="CY111" s="249"/>
      <c r="CZ111" s="249"/>
      <c r="DA111" s="249"/>
      <c r="DB111" s="249"/>
      <c r="DC111" s="247"/>
      <c r="DE111" s="249"/>
      <c r="DF111" s="249"/>
      <c r="DG111" s="249"/>
    </row>
    <row r="112" spans="1:190" s="249" customFormat="1" ht="20.100000000000001" customHeight="1" x14ac:dyDescent="0.25">
      <c r="B112" s="1050"/>
      <c r="C112" s="1051"/>
      <c r="D112" s="1051"/>
      <c r="E112" s="1051"/>
      <c r="F112" s="1051"/>
      <c r="G112" s="1051"/>
      <c r="H112" s="1051"/>
      <c r="I112" s="1051"/>
      <c r="J112" s="1051"/>
      <c r="K112" s="1051"/>
      <c r="L112" s="1051"/>
      <c r="M112" s="1052"/>
      <c r="N112" s="250"/>
      <c r="O112" s="1035"/>
      <c r="P112" s="1036"/>
      <c r="Q112" s="1036"/>
      <c r="R112" s="1036"/>
      <c r="S112" s="1036"/>
      <c r="T112" s="1036"/>
      <c r="U112" s="1036"/>
      <c r="V112" s="1036"/>
      <c r="W112" s="1037"/>
      <c r="X112" s="247"/>
      <c r="Y112" s="1035"/>
      <c r="Z112" s="1036"/>
      <c r="AA112" s="1036"/>
      <c r="AB112" s="1036"/>
      <c r="AC112" s="1036"/>
      <c r="AD112" s="1036"/>
      <c r="AE112" s="1036"/>
      <c r="AF112" s="1036"/>
      <c r="AG112" s="1037"/>
      <c r="AH112" s="247"/>
      <c r="AI112" s="1035"/>
      <c r="AJ112" s="1036"/>
      <c r="AK112" s="1036"/>
      <c r="AL112" s="1036"/>
      <c r="AM112" s="1036"/>
      <c r="AN112" s="1036"/>
      <c r="AO112" s="1036"/>
      <c r="AP112" s="1036"/>
      <c r="AQ112" s="1037"/>
      <c r="AR112" s="247"/>
      <c r="AS112" s="247"/>
      <c r="AT112" s="1038" t="s">
        <v>1007</v>
      </c>
      <c r="AU112" s="1039"/>
      <c r="AV112" s="1039"/>
      <c r="AW112" s="1039"/>
      <c r="AX112" s="1039"/>
      <c r="AY112" s="1039"/>
      <c r="AZ112" s="1039"/>
      <c r="BA112" s="1039"/>
      <c r="BB112" s="1040"/>
      <c r="BC112" s="250"/>
      <c r="BD112" s="1038" t="s">
        <v>1007</v>
      </c>
      <c r="BE112" s="1039"/>
      <c r="BF112" s="1039"/>
      <c r="BG112" s="1039"/>
      <c r="BH112" s="1039"/>
      <c r="BI112" s="1039"/>
      <c r="BJ112" s="1039"/>
      <c r="BK112" s="1039"/>
      <c r="BL112" s="1039"/>
      <c r="BM112" s="1040"/>
      <c r="BN112" s="250"/>
      <c r="BO112" s="247"/>
      <c r="BP112" s="1038" t="s">
        <v>1007</v>
      </c>
      <c r="BQ112" s="1039"/>
      <c r="BR112" s="1039"/>
      <c r="BS112" s="1039"/>
      <c r="BT112" s="1039"/>
      <c r="BU112" s="1039"/>
      <c r="BV112" s="1039"/>
      <c r="BW112" s="1039"/>
      <c r="BX112" s="1040"/>
      <c r="BY112" s="247"/>
      <c r="BZ112" s="1038" t="s">
        <v>0</v>
      </c>
      <c r="CA112" s="1039"/>
      <c r="CB112" s="1039"/>
      <c r="CC112" s="1039"/>
      <c r="CD112" s="1040"/>
      <c r="CE112" s="242"/>
      <c r="CF112" s="242"/>
      <c r="CG112" s="1038" t="s">
        <v>1007</v>
      </c>
      <c r="CH112" s="1039"/>
      <c r="CI112" s="1039"/>
      <c r="CJ112" s="1039"/>
      <c r="CK112" s="1039"/>
      <c r="CL112" s="1039"/>
      <c r="CM112" s="1039"/>
      <c r="CN112" s="1039"/>
      <c r="CO112" s="1040"/>
      <c r="CP112" s="301"/>
      <c r="CQ112" s="1038" t="s">
        <v>0</v>
      </c>
      <c r="CR112" s="1039"/>
      <c r="CS112" s="1039"/>
      <c r="CT112" s="1039"/>
      <c r="CU112" s="1040"/>
      <c r="CV112" s="247"/>
      <c r="CW112" s="247"/>
      <c r="CX112" s="247"/>
      <c r="CY112" s="247"/>
      <c r="CZ112" s="251"/>
      <c r="DA112" s="251"/>
      <c r="DB112" s="251"/>
      <c r="DC112" s="251"/>
      <c r="DD112" s="251"/>
      <c r="DE112" s="251"/>
      <c r="DF112" s="251"/>
      <c r="DG112" s="251"/>
      <c r="DH112" s="305"/>
      <c r="DI112" s="305"/>
      <c r="DJ112" s="305"/>
      <c r="DK112" s="305"/>
      <c r="DL112" s="305"/>
      <c r="DM112" s="305"/>
      <c r="DN112" s="305"/>
      <c r="DO112" s="305"/>
      <c r="DP112" s="247"/>
      <c r="DQ112" s="247"/>
      <c r="DR112" s="251"/>
      <c r="DS112" s="251"/>
      <c r="DT112" s="251"/>
      <c r="DU112" s="251"/>
      <c r="DV112" s="251"/>
      <c r="DW112" s="251"/>
      <c r="DX112" s="251"/>
      <c r="DY112" s="251"/>
      <c r="DZ112" s="305"/>
      <c r="EA112" s="305"/>
      <c r="EB112" s="305"/>
      <c r="EC112" s="305"/>
      <c r="ED112" s="305"/>
      <c r="EE112" s="305"/>
      <c r="EF112" s="305"/>
      <c r="EG112" s="305"/>
    </row>
    <row r="113" spans="2:161" s="249" customFormat="1" ht="20.100000000000001" customHeight="1" x14ac:dyDescent="0.25">
      <c r="B113" s="244"/>
      <c r="C113" s="244"/>
      <c r="D113" s="244"/>
      <c r="E113" s="244"/>
      <c r="F113" s="244"/>
      <c r="G113" s="244"/>
      <c r="H113" s="244"/>
      <c r="I113" s="244"/>
      <c r="J113" s="244"/>
      <c r="K113" s="244"/>
      <c r="L113" s="244"/>
      <c r="M113" s="244"/>
      <c r="N113" s="247"/>
      <c r="O113" s="244"/>
      <c r="P113" s="244"/>
      <c r="Q113" s="244"/>
      <c r="R113" s="244"/>
      <c r="S113" s="244"/>
      <c r="T113" s="244"/>
      <c r="U113" s="244"/>
      <c r="V113" s="244"/>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2"/>
      <c r="AU113" s="242"/>
      <c r="AV113" s="247"/>
      <c r="AW113" s="247"/>
      <c r="AX113" s="247"/>
      <c r="AY113" s="247"/>
      <c r="AZ113" s="247"/>
      <c r="BA113" s="247"/>
      <c r="BB113" s="247"/>
      <c r="BC113" s="250"/>
      <c r="BD113" s="242"/>
      <c r="BE113" s="242"/>
      <c r="BF113" s="247"/>
      <c r="BG113" s="247"/>
      <c r="BH113" s="247"/>
      <c r="BI113" s="247"/>
      <c r="BJ113" s="247"/>
      <c r="BK113" s="247"/>
      <c r="BL113" s="247"/>
      <c r="BM113" s="247"/>
      <c r="BN113" s="250"/>
      <c r="BO113" s="247"/>
      <c r="BP113" s="247"/>
      <c r="BQ113" s="247"/>
      <c r="BR113" s="247"/>
      <c r="BS113" s="247"/>
      <c r="BT113" s="247"/>
      <c r="BU113" s="247"/>
      <c r="BV113" s="247"/>
      <c r="BW113" s="247"/>
      <c r="BX113" s="247"/>
      <c r="BY113" s="247"/>
      <c r="BZ113" s="247"/>
      <c r="CA113" s="247"/>
      <c r="CB113" s="247"/>
      <c r="CC113" s="247"/>
      <c r="CD113" s="242"/>
      <c r="CE113" s="242"/>
      <c r="CF113" s="242"/>
      <c r="CG113" s="242"/>
      <c r="CH113" s="242"/>
      <c r="CI113" s="247"/>
      <c r="CJ113" s="247"/>
      <c r="CK113" s="247"/>
      <c r="CL113" s="247"/>
      <c r="CM113" s="301"/>
      <c r="CN113" s="301"/>
      <c r="CO113" s="301"/>
      <c r="CP113" s="301"/>
      <c r="CQ113" s="247"/>
      <c r="CR113" s="247"/>
      <c r="CS113" s="247"/>
      <c r="CT113" s="247"/>
      <c r="CU113" s="242"/>
      <c r="CV113" s="251"/>
      <c r="CW113" s="251"/>
      <c r="CX113" s="251"/>
      <c r="CY113" s="251"/>
      <c r="CZ113" s="251"/>
      <c r="DA113" s="251"/>
      <c r="DB113" s="251"/>
      <c r="DC113" s="251"/>
      <c r="DD113" s="251"/>
      <c r="DE113" s="251"/>
      <c r="DF113" s="251"/>
      <c r="DG113" s="251"/>
      <c r="DH113" s="251"/>
      <c r="DI113" s="251"/>
      <c r="DJ113" s="251"/>
      <c r="DK113" s="251"/>
      <c r="DL113" s="251"/>
      <c r="DM113" s="251"/>
      <c r="DN113" s="251"/>
      <c r="DO113" s="251"/>
      <c r="DP113" s="251"/>
      <c r="DQ113" s="251"/>
      <c r="DR113" s="251"/>
      <c r="DS113" s="251"/>
      <c r="DT113" s="251"/>
      <c r="DU113" s="251"/>
      <c r="DV113" s="251"/>
      <c r="DW113" s="251"/>
      <c r="DX113" s="251"/>
      <c r="DY113" s="251"/>
      <c r="DZ113" s="251"/>
      <c r="EA113" s="251"/>
      <c r="EB113" s="251"/>
      <c r="EC113" s="251"/>
      <c r="ED113" s="251"/>
      <c r="EE113" s="305"/>
      <c r="EF113" s="305"/>
      <c r="EG113" s="305"/>
      <c r="EH113" s="305"/>
      <c r="EI113" s="305"/>
      <c r="EJ113" s="305"/>
      <c r="EK113" s="305"/>
      <c r="EL113" s="305"/>
      <c r="EM113" s="247"/>
      <c r="EN113" s="247"/>
      <c r="EO113" s="251"/>
      <c r="EP113" s="251"/>
      <c r="EQ113" s="251"/>
      <c r="ER113" s="251"/>
      <c r="ES113" s="251"/>
      <c r="ET113" s="251"/>
      <c r="EU113" s="251"/>
      <c r="EV113" s="251"/>
      <c r="EW113" s="305"/>
      <c r="EX113" s="305"/>
      <c r="EY113" s="305"/>
      <c r="EZ113" s="305"/>
      <c r="FA113" s="305"/>
      <c r="FB113" s="305"/>
      <c r="FC113" s="305"/>
      <c r="FD113" s="305"/>
    </row>
    <row r="114" spans="2:161" s="249" customFormat="1" ht="20.100000000000001" customHeight="1" x14ac:dyDescent="0.25">
      <c r="B114" s="1053" t="s">
        <v>2</v>
      </c>
      <c r="C114" s="1054"/>
      <c r="D114" s="1054"/>
      <c r="E114" s="1054"/>
      <c r="F114" s="1054"/>
      <c r="G114" s="1054"/>
      <c r="H114" s="1054"/>
      <c r="I114" s="1054"/>
      <c r="J114" s="1054"/>
      <c r="K114" s="1054"/>
      <c r="L114" s="1054"/>
      <c r="M114" s="1055"/>
      <c r="N114" s="306"/>
      <c r="O114" s="990"/>
      <c r="P114" s="991"/>
      <c r="Q114" s="991"/>
      <c r="R114" s="991"/>
      <c r="S114" s="991"/>
      <c r="T114" s="991"/>
      <c r="U114" s="991"/>
      <c r="V114" s="991"/>
      <c r="W114" s="992"/>
      <c r="X114" s="247"/>
      <c r="Y114" s="990"/>
      <c r="Z114" s="991"/>
      <c r="AA114" s="991"/>
      <c r="AB114" s="991"/>
      <c r="AC114" s="991"/>
      <c r="AD114" s="991"/>
      <c r="AE114" s="991"/>
      <c r="AF114" s="991"/>
      <c r="AG114" s="992"/>
      <c r="AH114" s="247"/>
      <c r="AI114" s="993">
        <f>O114*Y114</f>
        <v>0</v>
      </c>
      <c r="AJ114" s="994"/>
      <c r="AK114" s="994"/>
      <c r="AL114" s="994"/>
      <c r="AM114" s="994"/>
      <c r="AN114" s="994"/>
      <c r="AO114" s="994"/>
      <c r="AP114" s="994"/>
      <c r="AQ114" s="995"/>
      <c r="AR114" s="247"/>
      <c r="AS114" s="247"/>
      <c r="AT114" s="1000"/>
      <c r="AU114" s="1001"/>
      <c r="AV114" s="1001"/>
      <c r="AW114" s="1001"/>
      <c r="AX114" s="1001"/>
      <c r="AY114" s="1001"/>
      <c r="AZ114" s="1001"/>
      <c r="BA114" s="1001"/>
      <c r="BB114" s="1002"/>
      <c r="BC114" s="250"/>
      <c r="BD114" s="1000"/>
      <c r="BE114" s="1001"/>
      <c r="BF114" s="1001"/>
      <c r="BG114" s="1001"/>
      <c r="BH114" s="1001"/>
      <c r="BI114" s="1001"/>
      <c r="BJ114" s="1001"/>
      <c r="BK114" s="1001"/>
      <c r="BL114" s="1001"/>
      <c r="BM114" s="1002"/>
      <c r="BN114" s="298"/>
      <c r="BO114" s="247"/>
      <c r="BP114" s="993" t="e">
        <f>O103</f>
        <v>#DIV/0!</v>
      </c>
      <c r="BQ114" s="994"/>
      <c r="BR114" s="994"/>
      <c r="BS114" s="994"/>
      <c r="BT114" s="994"/>
      <c r="BU114" s="994"/>
      <c r="BV114" s="994"/>
      <c r="BW114" s="994"/>
      <c r="BX114" s="995"/>
      <c r="BY114" s="247"/>
      <c r="BZ114" s="1064" t="e">
        <f>BP114/AI114</f>
        <v>#DIV/0!</v>
      </c>
      <c r="CA114" s="1065"/>
      <c r="CB114" s="1065"/>
      <c r="CC114" s="1065"/>
      <c r="CD114" s="1066"/>
      <c r="CE114" s="242"/>
      <c r="CF114" s="242"/>
      <c r="CG114" s="993" t="e">
        <f>AI114-AT114-BD114-BP114</f>
        <v>#DIV/0!</v>
      </c>
      <c r="CH114" s="994"/>
      <c r="CI114" s="994"/>
      <c r="CJ114" s="994"/>
      <c r="CK114" s="994"/>
      <c r="CL114" s="994"/>
      <c r="CM114" s="994"/>
      <c r="CN114" s="994"/>
      <c r="CO114" s="995"/>
      <c r="CP114" s="301"/>
      <c r="CQ114" s="1064" t="e">
        <f>CG114/AI114</f>
        <v>#DIV/0!</v>
      </c>
      <c r="CR114" s="1065"/>
      <c r="CS114" s="1065"/>
      <c r="CT114" s="1065"/>
      <c r="CU114" s="1066"/>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A114" s="251"/>
      <c r="EB114" s="251"/>
      <c r="EC114" s="251"/>
      <c r="ED114" s="251"/>
      <c r="EE114" s="251"/>
      <c r="EF114" s="305"/>
      <c r="EG114" s="305"/>
      <c r="EH114" s="305"/>
      <c r="EI114" s="305"/>
      <c r="EJ114" s="305"/>
      <c r="EK114" s="305"/>
      <c r="EL114" s="305"/>
      <c r="EM114" s="305"/>
      <c r="EN114" s="247"/>
      <c r="EO114" s="247"/>
      <c r="EP114" s="251"/>
      <c r="EQ114" s="251"/>
      <c r="ER114" s="251"/>
      <c r="ES114" s="251"/>
      <c r="ET114" s="251"/>
      <c r="EU114" s="251"/>
      <c r="EV114" s="251"/>
      <c r="EW114" s="251"/>
      <c r="EX114" s="305"/>
      <c r="EY114" s="305"/>
      <c r="EZ114" s="305"/>
      <c r="FA114" s="305"/>
      <c r="FB114" s="305"/>
      <c r="FC114" s="305"/>
      <c r="FD114" s="305"/>
      <c r="FE114" s="305"/>
    </row>
    <row r="115" spans="2:161" s="249" customFormat="1" ht="20.100000000000001" customHeight="1" x14ac:dyDescent="0.25">
      <c r="B115" s="1056" t="s">
        <v>1</v>
      </c>
      <c r="C115" s="1057"/>
      <c r="D115" s="1057"/>
      <c r="E115" s="1057"/>
      <c r="F115" s="1057"/>
      <c r="G115" s="1057"/>
      <c r="H115" s="1057"/>
      <c r="I115" s="1057"/>
      <c r="J115" s="1057"/>
      <c r="K115" s="1057"/>
      <c r="L115" s="1057"/>
      <c r="M115" s="1058"/>
      <c r="N115" s="306"/>
      <c r="O115" s="990"/>
      <c r="P115" s="991"/>
      <c r="Q115" s="991"/>
      <c r="R115" s="991"/>
      <c r="S115" s="991"/>
      <c r="T115" s="991"/>
      <c r="U115" s="991"/>
      <c r="V115" s="991"/>
      <c r="W115" s="992"/>
      <c r="X115" s="247"/>
      <c r="Y115" s="990"/>
      <c r="Z115" s="991"/>
      <c r="AA115" s="991"/>
      <c r="AB115" s="991"/>
      <c r="AC115" s="991"/>
      <c r="AD115" s="991"/>
      <c r="AE115" s="991"/>
      <c r="AF115" s="991"/>
      <c r="AG115" s="992"/>
      <c r="AH115" s="247"/>
      <c r="AI115" s="993">
        <f>O115*Y115</f>
        <v>0</v>
      </c>
      <c r="AJ115" s="994"/>
      <c r="AK115" s="994"/>
      <c r="AL115" s="994"/>
      <c r="AM115" s="994"/>
      <c r="AN115" s="994"/>
      <c r="AO115" s="994"/>
      <c r="AP115" s="994"/>
      <c r="AQ115" s="995"/>
      <c r="AR115" s="247"/>
      <c r="AS115" s="247"/>
      <c r="AT115" s="1000"/>
      <c r="AU115" s="1001"/>
      <c r="AV115" s="1001"/>
      <c r="AW115" s="1001"/>
      <c r="AX115" s="1001"/>
      <c r="AY115" s="1001"/>
      <c r="AZ115" s="1001"/>
      <c r="BA115" s="1001"/>
      <c r="BB115" s="1002"/>
      <c r="BC115" s="250"/>
      <c r="BD115" s="1000"/>
      <c r="BE115" s="1001"/>
      <c r="BF115" s="1001"/>
      <c r="BG115" s="1001"/>
      <c r="BH115" s="1001"/>
      <c r="BI115" s="1001"/>
      <c r="BJ115" s="1001"/>
      <c r="BK115" s="1001"/>
      <c r="BL115" s="1001"/>
      <c r="BM115" s="1002"/>
      <c r="BN115" s="298"/>
      <c r="BO115" s="247"/>
      <c r="BP115" s="993" t="e">
        <f>AH103</f>
        <v>#DIV/0!</v>
      </c>
      <c r="BQ115" s="994"/>
      <c r="BR115" s="994"/>
      <c r="BS115" s="994"/>
      <c r="BT115" s="994"/>
      <c r="BU115" s="994"/>
      <c r="BV115" s="994"/>
      <c r="BW115" s="994"/>
      <c r="BX115" s="995"/>
      <c r="BY115" s="247"/>
      <c r="BZ115" s="1064" t="e">
        <f>BP115/AI115</f>
        <v>#DIV/0!</v>
      </c>
      <c r="CA115" s="1065"/>
      <c r="CB115" s="1065"/>
      <c r="CC115" s="1065"/>
      <c r="CD115" s="1066"/>
      <c r="CE115" s="242"/>
      <c r="CF115" s="242"/>
      <c r="CG115" s="993" t="e">
        <f>AI115-AT115-BD115-BP115</f>
        <v>#DIV/0!</v>
      </c>
      <c r="CH115" s="994"/>
      <c r="CI115" s="994"/>
      <c r="CJ115" s="994"/>
      <c r="CK115" s="994"/>
      <c r="CL115" s="994"/>
      <c r="CM115" s="994"/>
      <c r="CN115" s="994"/>
      <c r="CO115" s="995"/>
      <c r="CP115" s="301"/>
      <c r="CQ115" s="1064" t="e">
        <f>CG115/AI115</f>
        <v>#DIV/0!</v>
      </c>
      <c r="CR115" s="1065"/>
      <c r="CS115" s="1065"/>
      <c r="CT115" s="1065"/>
      <c r="CU115" s="1066"/>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305"/>
      <c r="EG115" s="305"/>
      <c r="EH115" s="305"/>
      <c r="EI115" s="305"/>
      <c r="EJ115" s="305"/>
      <c r="EK115" s="305"/>
      <c r="EL115" s="305"/>
      <c r="EM115" s="305"/>
      <c r="EN115" s="247"/>
      <c r="EO115" s="247"/>
      <c r="EP115" s="251"/>
      <c r="EQ115" s="251"/>
      <c r="ER115" s="251"/>
      <c r="ES115" s="251"/>
      <c r="ET115" s="251"/>
      <c r="EU115" s="251"/>
      <c r="EV115" s="251"/>
      <c r="EW115" s="251"/>
      <c r="EX115" s="305"/>
      <c r="EY115" s="305"/>
      <c r="EZ115" s="305"/>
      <c r="FA115" s="305"/>
      <c r="FB115" s="305"/>
      <c r="FC115" s="305"/>
      <c r="FD115" s="305"/>
      <c r="FE115" s="305"/>
    </row>
    <row r="116" spans="2:161" s="249" customFormat="1" ht="20.100000000000001" customHeight="1" x14ac:dyDescent="0.25">
      <c r="B116" s="1059" t="s">
        <v>8</v>
      </c>
      <c r="C116" s="1060"/>
      <c r="D116" s="1060"/>
      <c r="E116" s="1060"/>
      <c r="F116" s="1060"/>
      <c r="G116" s="1060"/>
      <c r="H116" s="1060"/>
      <c r="I116" s="1060"/>
      <c r="J116" s="1060"/>
      <c r="K116" s="1060"/>
      <c r="L116" s="1060"/>
      <c r="M116" s="1061"/>
      <c r="N116" s="306"/>
      <c r="O116" s="990"/>
      <c r="P116" s="991"/>
      <c r="Q116" s="991"/>
      <c r="R116" s="991"/>
      <c r="S116" s="991"/>
      <c r="T116" s="991"/>
      <c r="U116" s="991"/>
      <c r="V116" s="991"/>
      <c r="W116" s="992"/>
      <c r="X116" s="247"/>
      <c r="Y116" s="990"/>
      <c r="Z116" s="991"/>
      <c r="AA116" s="991"/>
      <c r="AB116" s="991"/>
      <c r="AC116" s="991"/>
      <c r="AD116" s="991"/>
      <c r="AE116" s="991"/>
      <c r="AF116" s="991"/>
      <c r="AG116" s="992"/>
      <c r="AH116" s="247"/>
      <c r="AI116" s="993">
        <f>O116*Y116</f>
        <v>0</v>
      </c>
      <c r="AJ116" s="994"/>
      <c r="AK116" s="994"/>
      <c r="AL116" s="994"/>
      <c r="AM116" s="994"/>
      <c r="AN116" s="994"/>
      <c r="AO116" s="994"/>
      <c r="AP116" s="994"/>
      <c r="AQ116" s="995"/>
      <c r="AR116" s="247"/>
      <c r="AS116" s="247"/>
      <c r="AT116" s="1000"/>
      <c r="AU116" s="1001"/>
      <c r="AV116" s="1001"/>
      <c r="AW116" s="1001"/>
      <c r="AX116" s="1001"/>
      <c r="AY116" s="1001"/>
      <c r="AZ116" s="1001"/>
      <c r="BA116" s="1001"/>
      <c r="BB116" s="1002"/>
      <c r="BC116" s="298"/>
      <c r="BD116" s="1000"/>
      <c r="BE116" s="1001"/>
      <c r="BF116" s="1001"/>
      <c r="BG116" s="1001"/>
      <c r="BH116" s="1001"/>
      <c r="BI116" s="1001"/>
      <c r="BJ116" s="1001"/>
      <c r="BK116" s="1001"/>
      <c r="BL116" s="1001"/>
      <c r="BM116" s="1002"/>
      <c r="BN116" s="298"/>
      <c r="BO116" s="247"/>
      <c r="BP116" s="993" t="e">
        <f>CC103</f>
        <v>#DIV/0!</v>
      </c>
      <c r="BQ116" s="994"/>
      <c r="BR116" s="994"/>
      <c r="BS116" s="994"/>
      <c r="BT116" s="994"/>
      <c r="BU116" s="994"/>
      <c r="BV116" s="994"/>
      <c r="BW116" s="994"/>
      <c r="BX116" s="995"/>
      <c r="BY116" s="247"/>
      <c r="BZ116" s="1064" t="e">
        <f>BP116/AI116</f>
        <v>#DIV/0!</v>
      </c>
      <c r="CA116" s="1065"/>
      <c r="CB116" s="1065"/>
      <c r="CC116" s="1065"/>
      <c r="CD116" s="1066"/>
      <c r="CE116" s="242"/>
      <c r="CF116" s="242"/>
      <c r="CG116" s="993" t="e">
        <f>AI116-AT116-BD116-BP116</f>
        <v>#DIV/0!</v>
      </c>
      <c r="CH116" s="994"/>
      <c r="CI116" s="994"/>
      <c r="CJ116" s="994"/>
      <c r="CK116" s="994"/>
      <c r="CL116" s="994"/>
      <c r="CM116" s="994"/>
      <c r="CN116" s="994"/>
      <c r="CO116" s="995"/>
      <c r="CP116" s="301"/>
      <c r="CQ116" s="1064" t="e">
        <f>CG116/AI116</f>
        <v>#DIV/0!</v>
      </c>
      <c r="CR116" s="1065"/>
      <c r="CS116" s="1065"/>
      <c r="CT116" s="1065"/>
      <c r="CU116" s="1066"/>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305"/>
      <c r="EG116" s="305"/>
      <c r="EH116" s="305"/>
      <c r="EI116" s="305"/>
      <c r="EJ116" s="305"/>
      <c r="EK116" s="305"/>
      <c r="EL116" s="305"/>
      <c r="EM116" s="305"/>
      <c r="EN116" s="247"/>
      <c r="EO116" s="247"/>
      <c r="EP116" s="251"/>
      <c r="EQ116" s="251"/>
      <c r="ER116" s="251"/>
      <c r="ES116" s="251"/>
      <c r="ET116" s="251"/>
      <c r="EU116" s="251"/>
      <c r="EV116" s="251"/>
      <c r="EW116" s="251"/>
      <c r="EX116" s="305"/>
      <c r="EY116" s="305"/>
      <c r="EZ116" s="305"/>
      <c r="FA116" s="305"/>
      <c r="FB116" s="305"/>
      <c r="FC116" s="305"/>
      <c r="FD116" s="305"/>
      <c r="FE116" s="305"/>
    </row>
    <row r="117" spans="2:161" ht="20.100000000000001" customHeight="1" x14ac:dyDescent="0.25">
      <c r="B117" s="1111" t="s">
        <v>1059</v>
      </c>
      <c r="C117" s="1112"/>
      <c r="D117" s="1112"/>
      <c r="E117" s="1112"/>
      <c r="F117" s="1112"/>
      <c r="G117" s="1112"/>
      <c r="H117" s="1112"/>
      <c r="I117" s="1112"/>
      <c r="J117" s="1112"/>
      <c r="K117" s="1112"/>
      <c r="L117" s="1112"/>
      <c r="M117" s="1113"/>
      <c r="O117" s="1114"/>
      <c r="P117" s="1115"/>
      <c r="Q117" s="1115"/>
      <c r="R117" s="1115"/>
      <c r="S117" s="1115"/>
      <c r="T117" s="1115"/>
      <c r="U117" s="1115"/>
      <c r="V117" s="1115"/>
      <c r="W117" s="1116"/>
      <c r="Y117" s="1114"/>
      <c r="Z117" s="1115"/>
      <c r="AA117" s="1115"/>
      <c r="AB117" s="1115"/>
      <c r="AC117" s="1115"/>
      <c r="AD117" s="1115"/>
      <c r="AE117" s="1115"/>
      <c r="AF117" s="1115"/>
      <c r="AG117" s="1116"/>
      <c r="AI117" s="993">
        <f>O117*Y117</f>
        <v>0</v>
      </c>
      <c r="AJ117" s="994"/>
      <c r="AK117" s="994"/>
      <c r="AL117" s="994"/>
      <c r="AM117" s="994"/>
      <c r="AN117" s="994"/>
      <c r="AO117" s="994"/>
      <c r="AP117" s="994"/>
      <c r="AQ117" s="995"/>
      <c r="AT117" s="1000"/>
      <c r="AU117" s="1001"/>
      <c r="AV117" s="1001"/>
      <c r="AW117" s="1001"/>
      <c r="AX117" s="1001"/>
      <c r="AY117" s="1001"/>
      <c r="AZ117" s="1001"/>
      <c r="BA117" s="1001"/>
      <c r="BB117" s="1002"/>
      <c r="BD117" s="1000"/>
      <c r="BE117" s="1001"/>
      <c r="BF117" s="1001"/>
      <c r="BG117" s="1001"/>
      <c r="BH117" s="1001"/>
      <c r="BI117" s="1001"/>
      <c r="BJ117" s="1001"/>
      <c r="BK117" s="1001"/>
      <c r="BL117" s="1001"/>
      <c r="BM117" s="1002"/>
      <c r="BP117" s="993" t="e">
        <f>BJ103</f>
        <v>#DIV/0!</v>
      </c>
      <c r="BQ117" s="994"/>
      <c r="BR117" s="994"/>
      <c r="BS117" s="994"/>
      <c r="BT117" s="994"/>
      <c r="BU117" s="994"/>
      <c r="BV117" s="994"/>
      <c r="BW117" s="994"/>
      <c r="BX117" s="995"/>
      <c r="BZ117" s="1064" t="e">
        <f>BP117/AI117</f>
        <v>#DIV/0!</v>
      </c>
      <c r="CA117" s="1065"/>
      <c r="CB117" s="1065"/>
      <c r="CC117" s="1065"/>
      <c r="CD117" s="1066"/>
      <c r="CG117" s="993" t="e">
        <f>AI117-AT117-BD117-BP117</f>
        <v>#DIV/0!</v>
      </c>
      <c r="CH117" s="994"/>
      <c r="CI117" s="994"/>
      <c r="CJ117" s="994"/>
      <c r="CK117" s="994"/>
      <c r="CL117" s="994"/>
      <c r="CM117" s="994"/>
      <c r="CN117" s="994"/>
      <c r="CO117" s="995"/>
      <c r="CQ117" s="1064" t="e">
        <f>CG117/AI117</f>
        <v>#DIV/0!</v>
      </c>
      <c r="CR117" s="1065"/>
      <c r="CS117" s="1065"/>
      <c r="CT117" s="1065"/>
      <c r="CU117" s="1066"/>
    </row>
    <row r="118" spans="2:161" ht="20.100000000000001" customHeight="1" x14ac:dyDescent="0.25">
      <c r="BJ118" s="997"/>
      <c r="BK118" s="997"/>
      <c r="BL118" s="997"/>
      <c r="BM118" s="997"/>
      <c r="BN118" s="997"/>
      <c r="CA118" s="307"/>
      <c r="CB118" s="307"/>
      <c r="CC118" s="307"/>
      <c r="CD118" s="307"/>
      <c r="CE118" s="307"/>
      <c r="CF118" s="307"/>
      <c r="CG118" s="307"/>
      <c r="CH118" s="307"/>
      <c r="CI118" s="307"/>
    </row>
    <row r="119" spans="2:161" ht="20.100000000000001" customHeight="1" x14ac:dyDescent="0.25">
      <c r="BJ119" s="996"/>
      <c r="BK119" s="996"/>
      <c r="BL119" s="996"/>
      <c r="BM119" s="996"/>
      <c r="BN119" s="996"/>
    </row>
  </sheetData>
  <mergeCells count="678">
    <mergeCell ref="O2:CJ2"/>
    <mergeCell ref="CK2:CS2"/>
    <mergeCell ref="BZ117:CD117"/>
    <mergeCell ref="CG117:CO117"/>
    <mergeCell ref="CQ117:CU117"/>
    <mergeCell ref="AH103:BH103"/>
    <mergeCell ref="BJ103:BR103"/>
    <mergeCell ref="BS103:CA103"/>
    <mergeCell ref="BP117:BX117"/>
    <mergeCell ref="CQ114:CU114"/>
    <mergeCell ref="CQ112:CU112"/>
    <mergeCell ref="AT110:BB110"/>
    <mergeCell ref="CC87:CK87"/>
    <mergeCell ref="BS85:CA85"/>
    <mergeCell ref="CC85:CK85"/>
    <mergeCell ref="BS83:CA83"/>
    <mergeCell ref="BS80:CA80"/>
    <mergeCell ref="CC80:CK80"/>
    <mergeCell ref="BJ83:BR83"/>
    <mergeCell ref="CC83:CK83"/>
    <mergeCell ref="BS82:CA82"/>
    <mergeCell ref="CC82:CK82"/>
    <mergeCell ref="BS76:CA76"/>
    <mergeCell ref="BS79:CA79"/>
    <mergeCell ref="B4:CL4"/>
    <mergeCell ref="B6:CL6"/>
    <mergeCell ref="AH94:BH94"/>
    <mergeCell ref="BJ94:BR94"/>
    <mergeCell ref="BS94:CA95"/>
    <mergeCell ref="B92:CM92"/>
    <mergeCell ref="B87:M87"/>
    <mergeCell ref="O87:W87"/>
    <mergeCell ref="X87:AF87"/>
    <mergeCell ref="AH87:AP87"/>
    <mergeCell ref="AQ87:AY87"/>
    <mergeCell ref="AZ87:BH87"/>
    <mergeCell ref="BS81:CA81"/>
    <mergeCell ref="CC81:CK81"/>
    <mergeCell ref="BJ87:BR87"/>
    <mergeCell ref="BS87:CA87"/>
    <mergeCell ref="BJ80:BR80"/>
    <mergeCell ref="B117:M117"/>
    <mergeCell ref="O117:W117"/>
    <mergeCell ref="Y117:AG117"/>
    <mergeCell ref="AI117:AQ117"/>
    <mergeCell ref="AT117:BB117"/>
    <mergeCell ref="BD117:BM117"/>
    <mergeCell ref="BD110:BM110"/>
    <mergeCell ref="BD112:BM112"/>
    <mergeCell ref="B85:M85"/>
    <mergeCell ref="O85:W85"/>
    <mergeCell ref="X85:AF85"/>
    <mergeCell ref="AH85:AP85"/>
    <mergeCell ref="AQ85:AY85"/>
    <mergeCell ref="AZ85:BH85"/>
    <mergeCell ref="BJ85:BR85"/>
    <mergeCell ref="BJ82:BR82"/>
    <mergeCell ref="B79:M79"/>
    <mergeCell ref="B83:M83"/>
    <mergeCell ref="O83:W83"/>
    <mergeCell ref="X83:AF83"/>
    <mergeCell ref="AH83:AP83"/>
    <mergeCell ref="AQ83:AY83"/>
    <mergeCell ref="AZ83:BH83"/>
    <mergeCell ref="BJ79:BR79"/>
    <mergeCell ref="B81:M81"/>
    <mergeCell ref="O81:W81"/>
    <mergeCell ref="X81:AF81"/>
    <mergeCell ref="AH81:AP81"/>
    <mergeCell ref="AQ81:AY81"/>
    <mergeCell ref="AZ81:BH81"/>
    <mergeCell ref="BJ81:BR81"/>
    <mergeCell ref="B80:M80"/>
    <mergeCell ref="CC79:CK79"/>
    <mergeCell ref="B82:M82"/>
    <mergeCell ref="O82:W82"/>
    <mergeCell ref="X82:AF82"/>
    <mergeCell ref="AH82:AP82"/>
    <mergeCell ref="AQ82:AY82"/>
    <mergeCell ref="AZ82:BH82"/>
    <mergeCell ref="BJ78:BR78"/>
    <mergeCell ref="O79:W79"/>
    <mergeCell ref="X79:AF79"/>
    <mergeCell ref="AH79:AP79"/>
    <mergeCell ref="AQ79:AY79"/>
    <mergeCell ref="AZ79:BH79"/>
    <mergeCell ref="B78:M78"/>
    <mergeCell ref="O78:W78"/>
    <mergeCell ref="X78:AF78"/>
    <mergeCell ref="AH78:AP78"/>
    <mergeCell ref="AQ78:AY78"/>
    <mergeCell ref="AZ78:BH78"/>
    <mergeCell ref="O80:W80"/>
    <mergeCell ref="X80:AF80"/>
    <mergeCell ref="AH80:AP80"/>
    <mergeCell ref="AQ80:AY80"/>
    <mergeCell ref="AZ80:BH80"/>
    <mergeCell ref="CC72:CK72"/>
    <mergeCell ref="B76:M76"/>
    <mergeCell ref="O76:W76"/>
    <mergeCell ref="X76:AF76"/>
    <mergeCell ref="AH76:AP76"/>
    <mergeCell ref="AQ76:AY76"/>
    <mergeCell ref="AZ76:BH76"/>
    <mergeCell ref="BJ76:BR76"/>
    <mergeCell ref="CC76:CK76"/>
    <mergeCell ref="B72:M72"/>
    <mergeCell ref="O72:W72"/>
    <mergeCell ref="X72:AF72"/>
    <mergeCell ref="AH72:AP72"/>
    <mergeCell ref="AQ72:AY72"/>
    <mergeCell ref="AZ72:BH72"/>
    <mergeCell ref="BJ72:BR72"/>
    <mergeCell ref="AZ70:BH70"/>
    <mergeCell ref="BJ70:BR70"/>
    <mergeCell ref="CC64:CK64"/>
    <mergeCell ref="BS70:CA70"/>
    <mergeCell ref="CC70:CK70"/>
    <mergeCell ref="B71:M71"/>
    <mergeCell ref="O71:W71"/>
    <mergeCell ref="X71:AF71"/>
    <mergeCell ref="AH71:AP71"/>
    <mergeCell ref="AQ71:AY71"/>
    <mergeCell ref="AZ71:BH71"/>
    <mergeCell ref="AZ69:BH69"/>
    <mergeCell ref="BJ69:BR69"/>
    <mergeCell ref="BJ71:BR71"/>
    <mergeCell ref="B67:M67"/>
    <mergeCell ref="O67:W67"/>
    <mergeCell ref="X67:AF67"/>
    <mergeCell ref="AH67:AP67"/>
    <mergeCell ref="AQ67:AY67"/>
    <mergeCell ref="AZ59:BH59"/>
    <mergeCell ref="BJ59:BR59"/>
    <mergeCell ref="BS59:CA59"/>
    <mergeCell ref="BJ67:BR67"/>
    <mergeCell ref="BS64:CA64"/>
    <mergeCell ref="CC69:CK69"/>
    <mergeCell ref="B70:M70"/>
    <mergeCell ref="O70:W70"/>
    <mergeCell ref="X70:AF70"/>
    <mergeCell ref="AH70:AP70"/>
    <mergeCell ref="AQ70:AY70"/>
    <mergeCell ref="B69:M69"/>
    <mergeCell ref="O69:W69"/>
    <mergeCell ref="X69:AF69"/>
    <mergeCell ref="AH69:AP69"/>
    <mergeCell ref="AQ69:AY69"/>
    <mergeCell ref="B58:G58"/>
    <mergeCell ref="I58:M58"/>
    <mergeCell ref="O58:W58"/>
    <mergeCell ref="X58:AF58"/>
    <mergeCell ref="AH58:AP58"/>
    <mergeCell ref="AQ58:AY58"/>
    <mergeCell ref="I59:M59"/>
    <mergeCell ref="O59:W59"/>
    <mergeCell ref="X59:AF59"/>
    <mergeCell ref="AH59:AP59"/>
    <mergeCell ref="AQ59:AY59"/>
    <mergeCell ref="B59:G59"/>
    <mergeCell ref="CC54:CK54"/>
    <mergeCell ref="O55:W55"/>
    <mergeCell ref="X55:AF55"/>
    <mergeCell ref="AH55:AP55"/>
    <mergeCell ref="AQ55:AY55"/>
    <mergeCell ref="CC56:CK56"/>
    <mergeCell ref="CC59:CK59"/>
    <mergeCell ref="CC55:CK55"/>
    <mergeCell ref="AH54:AP54"/>
    <mergeCell ref="AQ54:AY54"/>
    <mergeCell ref="AZ54:BH54"/>
    <mergeCell ref="BS58:CA58"/>
    <mergeCell ref="BS57:CA57"/>
    <mergeCell ref="AZ58:BH58"/>
    <mergeCell ref="CC58:CK58"/>
    <mergeCell ref="CC57:CK57"/>
    <mergeCell ref="BJ58:BR58"/>
    <mergeCell ref="CC65:CK65"/>
    <mergeCell ref="BS78:CA78"/>
    <mergeCell ref="CC78:CK78"/>
    <mergeCell ref="BS67:CA67"/>
    <mergeCell ref="CC67:CK67"/>
    <mergeCell ref="BS71:CA71"/>
    <mergeCell ref="CC71:CK71"/>
    <mergeCell ref="CC73:CK73"/>
    <mergeCell ref="B54:G54"/>
    <mergeCell ref="AQ56:AY56"/>
    <mergeCell ref="H55:M55"/>
    <mergeCell ref="X56:AF56"/>
    <mergeCell ref="AH56:AP56"/>
    <mergeCell ref="BJ55:BR55"/>
    <mergeCell ref="B57:G57"/>
    <mergeCell ref="H54:M54"/>
    <mergeCell ref="I57:M57"/>
    <mergeCell ref="O54:W54"/>
    <mergeCell ref="O57:W57"/>
    <mergeCell ref="B55:G55"/>
    <mergeCell ref="B56:G56"/>
    <mergeCell ref="H56:M56"/>
    <mergeCell ref="O56:W56"/>
    <mergeCell ref="BJ57:BR57"/>
    <mergeCell ref="B64:M64"/>
    <mergeCell ref="O64:W64"/>
    <mergeCell ref="X64:AF64"/>
    <mergeCell ref="AH64:AP64"/>
    <mergeCell ref="AQ64:AY64"/>
    <mergeCell ref="AZ64:BH64"/>
    <mergeCell ref="BJ64:BR64"/>
    <mergeCell ref="O63:W63"/>
    <mergeCell ref="BJ65:BR65"/>
    <mergeCell ref="CC62:CK62"/>
    <mergeCell ref="B63:M63"/>
    <mergeCell ref="X63:AF63"/>
    <mergeCell ref="AH63:AP63"/>
    <mergeCell ref="AQ63:AY63"/>
    <mergeCell ref="AZ63:BH63"/>
    <mergeCell ref="BJ63:BR63"/>
    <mergeCell ref="B62:M62"/>
    <mergeCell ref="O62:W62"/>
    <mergeCell ref="X62:AF62"/>
    <mergeCell ref="BS63:CA63"/>
    <mergeCell ref="CC63:CK63"/>
    <mergeCell ref="CC53:CK53"/>
    <mergeCell ref="B60:M60"/>
    <mergeCell ref="O60:W60"/>
    <mergeCell ref="X60:AF60"/>
    <mergeCell ref="AH60:AP60"/>
    <mergeCell ref="AQ60:AY60"/>
    <mergeCell ref="AZ60:BH60"/>
    <mergeCell ref="CC60:CK60"/>
    <mergeCell ref="X54:AF54"/>
    <mergeCell ref="BJ56:BR56"/>
    <mergeCell ref="B53:M53"/>
    <mergeCell ref="O53:W53"/>
    <mergeCell ref="X53:AF53"/>
    <mergeCell ref="AH53:AP53"/>
    <mergeCell ref="AQ53:AY53"/>
    <mergeCell ref="AZ53:BH53"/>
    <mergeCell ref="BS53:CA53"/>
    <mergeCell ref="BS60:CA60"/>
    <mergeCell ref="BJ60:BR60"/>
    <mergeCell ref="AH57:AP57"/>
    <mergeCell ref="BS54:CA54"/>
    <mergeCell ref="AZ56:BH56"/>
    <mergeCell ref="AZ57:BH57"/>
    <mergeCell ref="AQ57:AY57"/>
    <mergeCell ref="CC34:CK34"/>
    <mergeCell ref="B41:M41"/>
    <mergeCell ref="O41:W41"/>
    <mergeCell ref="X41:AF41"/>
    <mergeCell ref="B52:M52"/>
    <mergeCell ref="O52:W52"/>
    <mergeCell ref="X52:AF52"/>
    <mergeCell ref="AH52:AP52"/>
    <mergeCell ref="AQ52:AY52"/>
    <mergeCell ref="AZ52:BH52"/>
    <mergeCell ref="B51:M51"/>
    <mergeCell ref="O51:W51"/>
    <mergeCell ref="X51:AF51"/>
    <mergeCell ref="AH51:AP51"/>
    <mergeCell ref="AQ51:AY51"/>
    <mergeCell ref="AZ51:BH51"/>
    <mergeCell ref="B16:M16"/>
    <mergeCell ref="O16:W16"/>
    <mergeCell ref="X16:AF16"/>
    <mergeCell ref="AH16:AP16"/>
    <mergeCell ref="AQ16:AY16"/>
    <mergeCell ref="AZ16:BH16"/>
    <mergeCell ref="B45:M45"/>
    <mergeCell ref="BS48:CA48"/>
    <mergeCell ref="B44:M44"/>
    <mergeCell ref="BS34:CA34"/>
    <mergeCell ref="O46:W46"/>
    <mergeCell ref="O90:W90"/>
    <mergeCell ref="B48:M48"/>
    <mergeCell ref="O48:W48"/>
    <mergeCell ref="X48:AF48"/>
    <mergeCell ref="AH48:AP48"/>
    <mergeCell ref="AQ48:AY48"/>
    <mergeCell ref="AZ48:BH48"/>
    <mergeCell ref="B46:M46"/>
    <mergeCell ref="B74:M74"/>
    <mergeCell ref="D66:L66"/>
    <mergeCell ref="B73:M73"/>
    <mergeCell ref="B50:M50"/>
    <mergeCell ref="O50:W50"/>
    <mergeCell ref="X50:AF50"/>
    <mergeCell ref="AH50:AP50"/>
    <mergeCell ref="AQ50:AY50"/>
    <mergeCell ref="AZ50:BH50"/>
    <mergeCell ref="AH62:AP62"/>
    <mergeCell ref="AQ62:AY62"/>
    <mergeCell ref="AZ62:BH62"/>
    <mergeCell ref="AZ55:BH55"/>
    <mergeCell ref="B65:M65"/>
    <mergeCell ref="O65:W65"/>
    <mergeCell ref="B39:M39"/>
    <mergeCell ref="O36:W36"/>
    <mergeCell ref="O34:W34"/>
    <mergeCell ref="AZ37:BH37"/>
    <mergeCell ref="AZ36:BH36"/>
    <mergeCell ref="AH21:AP21"/>
    <mergeCell ref="AQ21:AY21"/>
    <mergeCell ref="X31:AF31"/>
    <mergeCell ref="X36:AF36"/>
    <mergeCell ref="X37:AF37"/>
    <mergeCell ref="AQ27:AY27"/>
    <mergeCell ref="X26:AF26"/>
    <mergeCell ref="X34:AF34"/>
    <mergeCell ref="AH34:AP34"/>
    <mergeCell ref="AH29:AP29"/>
    <mergeCell ref="AQ29:AY29"/>
    <mergeCell ref="AQ30:AY30"/>
    <mergeCell ref="AQ26:AY26"/>
    <mergeCell ref="X27:AF27"/>
    <mergeCell ref="AH27:AP27"/>
    <mergeCell ref="AQ31:AY31"/>
    <mergeCell ref="BS32:CA32"/>
    <mergeCell ref="B27:M27"/>
    <mergeCell ref="B90:M90"/>
    <mergeCell ref="B30:M30"/>
    <mergeCell ref="B31:M31"/>
    <mergeCell ref="X39:AF39"/>
    <mergeCell ref="B38:M38"/>
    <mergeCell ref="AZ27:BH27"/>
    <mergeCell ref="AZ31:BH31"/>
    <mergeCell ref="BS30:CA30"/>
    <mergeCell ref="BS90:CA90"/>
    <mergeCell ref="O31:W31"/>
    <mergeCell ref="AH45:AP45"/>
    <mergeCell ref="AH44:AP44"/>
    <mergeCell ref="AH36:AP36"/>
    <mergeCell ref="AH37:AP37"/>
    <mergeCell ref="X46:AF46"/>
    <mergeCell ref="AH46:AP46"/>
    <mergeCell ref="O45:W45"/>
    <mergeCell ref="X45:AF45"/>
    <mergeCell ref="AZ43:BH43"/>
    <mergeCell ref="BJ36:BR36"/>
    <mergeCell ref="BS36:CA36"/>
    <mergeCell ref="AH31:AP31"/>
    <mergeCell ref="CC32:CK32"/>
    <mergeCell ref="B29:W29"/>
    <mergeCell ref="BZ112:CD112"/>
    <mergeCell ref="CG112:CO112"/>
    <mergeCell ref="BP110:CD110"/>
    <mergeCell ref="I97:M97"/>
    <mergeCell ref="AZ46:BH46"/>
    <mergeCell ref="B36:M36"/>
    <mergeCell ref="AZ29:BH29"/>
    <mergeCell ref="AZ30:BH30"/>
    <mergeCell ref="B43:M43"/>
    <mergeCell ref="AQ100:AY100"/>
    <mergeCell ref="CC90:CK90"/>
    <mergeCell ref="CC44:CK44"/>
    <mergeCell ref="BJ45:BR45"/>
    <mergeCell ref="BS45:CA45"/>
    <mergeCell ref="BJ44:BR44"/>
    <mergeCell ref="BJ48:BR48"/>
    <mergeCell ref="BJ50:BR50"/>
    <mergeCell ref="BS52:CA52"/>
    <mergeCell ref="CC52:CK52"/>
    <mergeCell ref="CC101:CK101"/>
    <mergeCell ref="I98:M98"/>
    <mergeCell ref="I100:M100"/>
    <mergeCell ref="B18:M18"/>
    <mergeCell ref="B19:M19"/>
    <mergeCell ref="B23:M23"/>
    <mergeCell ref="B25:M25"/>
    <mergeCell ref="B26:M26"/>
    <mergeCell ref="B37:M37"/>
    <mergeCell ref="B21:M21"/>
    <mergeCell ref="B32:M32"/>
    <mergeCell ref="B34:M34"/>
    <mergeCell ref="B11:M11"/>
    <mergeCell ref="B12:M12"/>
    <mergeCell ref="B13:M13"/>
    <mergeCell ref="B14:M14"/>
    <mergeCell ref="AZ9:BH9"/>
    <mergeCell ref="AZ12:BH12"/>
    <mergeCell ref="AZ13:BH13"/>
    <mergeCell ref="AZ14:BH14"/>
    <mergeCell ref="AQ13:AY13"/>
    <mergeCell ref="AQ14:AY14"/>
    <mergeCell ref="X12:AF12"/>
    <mergeCell ref="X13:AF13"/>
    <mergeCell ref="X14:AF14"/>
    <mergeCell ref="AH14:AP14"/>
    <mergeCell ref="I101:M101"/>
    <mergeCell ref="AZ97:BH97"/>
    <mergeCell ref="O95:W95"/>
    <mergeCell ref="O98:W98"/>
    <mergeCell ref="O97:W97"/>
    <mergeCell ref="AZ100:BH100"/>
    <mergeCell ref="AZ101:BH101"/>
    <mergeCell ref="B97:H98"/>
    <mergeCell ref="B100:H103"/>
    <mergeCell ref="AZ95:BH95"/>
    <mergeCell ref="B110:M112"/>
    <mergeCell ref="B114:M114"/>
    <mergeCell ref="B115:M115"/>
    <mergeCell ref="B116:M116"/>
    <mergeCell ref="I102:M103"/>
    <mergeCell ref="B106:CU106"/>
    <mergeCell ref="O100:W100"/>
    <mergeCell ref="X98:AF98"/>
    <mergeCell ref="O116:W116"/>
    <mergeCell ref="BZ116:CD116"/>
    <mergeCell ref="BJ98:BR98"/>
    <mergeCell ref="BJ102:BR102"/>
    <mergeCell ref="BS102:CA102"/>
    <mergeCell ref="BZ115:CD115"/>
    <mergeCell ref="BZ114:CD114"/>
    <mergeCell ref="CC102:CK102"/>
    <mergeCell ref="AT115:BB115"/>
    <mergeCell ref="CG115:CO115"/>
    <mergeCell ref="BD115:BM115"/>
    <mergeCell ref="O108:AQ108"/>
    <mergeCell ref="O110:W112"/>
    <mergeCell ref="CQ116:CU116"/>
    <mergeCell ref="CC103:CK103"/>
    <mergeCell ref="CQ115:CU115"/>
    <mergeCell ref="AZ34:BH34"/>
    <mergeCell ref="BJ34:BR34"/>
    <mergeCell ref="BJ52:BR52"/>
    <mergeCell ref="AQ36:AY36"/>
    <mergeCell ref="AQ34:AY34"/>
    <mergeCell ref="AQ37:AY37"/>
    <mergeCell ref="AQ45:AY45"/>
    <mergeCell ref="AT112:BB112"/>
    <mergeCell ref="BD114:BM114"/>
    <mergeCell ref="AZ98:BH98"/>
    <mergeCell ref="AT114:BB114"/>
    <mergeCell ref="AQ46:AY46"/>
    <mergeCell ref="BJ46:BR46"/>
    <mergeCell ref="AZ45:BH45"/>
    <mergeCell ref="AZ44:BH44"/>
    <mergeCell ref="BJ41:BR41"/>
    <mergeCell ref="AZ39:BH39"/>
    <mergeCell ref="AQ44:AY44"/>
    <mergeCell ref="AQ41:AY41"/>
    <mergeCell ref="AZ41:BH41"/>
    <mergeCell ref="AQ90:AY90"/>
    <mergeCell ref="AZ90:BH90"/>
    <mergeCell ref="BJ90:BR90"/>
    <mergeCell ref="BJ62:BR62"/>
    <mergeCell ref="CC29:CK29"/>
    <mergeCell ref="BJ30:BR30"/>
    <mergeCell ref="O44:W44"/>
    <mergeCell ref="CC30:CK30"/>
    <mergeCell ref="BJ29:BR29"/>
    <mergeCell ref="BS29:CA29"/>
    <mergeCell ref="X29:AF29"/>
    <mergeCell ref="O30:W30"/>
    <mergeCell ref="X30:AF30"/>
    <mergeCell ref="AH30:AP30"/>
    <mergeCell ref="O38:W38"/>
    <mergeCell ref="X38:AF38"/>
    <mergeCell ref="BS41:CA41"/>
    <mergeCell ref="BS44:CA44"/>
    <mergeCell ref="O43:W43"/>
    <mergeCell ref="X43:AF43"/>
    <mergeCell ref="AH43:AP43"/>
    <mergeCell ref="AQ43:AY43"/>
    <mergeCell ref="BJ43:BR43"/>
    <mergeCell ref="BS43:CA43"/>
    <mergeCell ref="O39:W39"/>
    <mergeCell ref="AH39:AP39"/>
    <mergeCell ref="AQ39:AY39"/>
    <mergeCell ref="BJ39:BR39"/>
    <mergeCell ref="CC38:CK38"/>
    <mergeCell ref="CC43:CK43"/>
    <mergeCell ref="CC45:CK45"/>
    <mergeCell ref="CC37:CK37"/>
    <mergeCell ref="AH38:AP38"/>
    <mergeCell ref="AQ38:AY38"/>
    <mergeCell ref="BJ38:BR38"/>
    <mergeCell ref="AZ38:BH38"/>
    <mergeCell ref="CC51:CK51"/>
    <mergeCell ref="BS38:CA38"/>
    <mergeCell ref="CC46:CK46"/>
    <mergeCell ref="CC41:CK41"/>
    <mergeCell ref="CC50:CK50"/>
    <mergeCell ref="BS37:CA37"/>
    <mergeCell ref="BS39:CA39"/>
    <mergeCell ref="BJ37:BR37"/>
    <mergeCell ref="CC48:CK48"/>
    <mergeCell ref="BS46:CA46"/>
    <mergeCell ref="AH41:AP41"/>
    <mergeCell ref="CC36:CK36"/>
    <mergeCell ref="O115:W115"/>
    <mergeCell ref="Y115:AG115"/>
    <mergeCell ref="AI115:AQ115"/>
    <mergeCell ref="BP115:BX115"/>
    <mergeCell ref="BP114:BX114"/>
    <mergeCell ref="Y110:AG112"/>
    <mergeCell ref="AI110:AQ112"/>
    <mergeCell ref="Y114:AG114"/>
    <mergeCell ref="BP112:BX112"/>
    <mergeCell ref="O114:W114"/>
    <mergeCell ref="AH100:AP100"/>
    <mergeCell ref="O94:AF94"/>
    <mergeCell ref="CC100:CK100"/>
    <mergeCell ref="CC94:CK94"/>
    <mergeCell ref="CC95:CK95"/>
    <mergeCell ref="BJ74:BR74"/>
    <mergeCell ref="O101:W101"/>
    <mergeCell ref="X101:AF101"/>
    <mergeCell ref="AH101:AP101"/>
    <mergeCell ref="AQ101:AY101"/>
    <mergeCell ref="AQ97:AY97"/>
    <mergeCell ref="AH98:AP98"/>
    <mergeCell ref="AQ98:AY98"/>
    <mergeCell ref="BJ31:BR31"/>
    <mergeCell ref="BS31:CA31"/>
    <mergeCell ref="CC31:CK31"/>
    <mergeCell ref="BS74:CA74"/>
    <mergeCell ref="CC74:CK74"/>
    <mergeCell ref="BJ73:BR73"/>
    <mergeCell ref="BS73:CA73"/>
    <mergeCell ref="BS50:CA50"/>
    <mergeCell ref="O32:W32"/>
    <mergeCell ref="X32:AF32"/>
    <mergeCell ref="AH32:AP32"/>
    <mergeCell ref="AQ32:AY32"/>
    <mergeCell ref="BJ32:BR32"/>
    <mergeCell ref="X44:AF44"/>
    <mergeCell ref="BJ51:BR51"/>
    <mergeCell ref="O37:W37"/>
    <mergeCell ref="AZ32:BH32"/>
    <mergeCell ref="X73:AF73"/>
    <mergeCell ref="AH73:AP73"/>
    <mergeCell ref="AQ73:AY73"/>
    <mergeCell ref="AZ73:BH73"/>
    <mergeCell ref="CC39:CK39"/>
    <mergeCell ref="BS51:CA51"/>
    <mergeCell ref="AZ74:BH74"/>
    <mergeCell ref="BJ53:BR53"/>
    <mergeCell ref="BS55:CA55"/>
    <mergeCell ref="O103:AF103"/>
    <mergeCell ref="O102:W102"/>
    <mergeCell ref="O74:W74"/>
    <mergeCell ref="X74:AF74"/>
    <mergeCell ref="AH74:AP74"/>
    <mergeCell ref="AQ74:AY74"/>
    <mergeCell ref="O66:W66"/>
    <mergeCell ref="AH66:AP66"/>
    <mergeCell ref="O73:W73"/>
    <mergeCell ref="X90:AF90"/>
    <mergeCell ref="AH90:AP90"/>
    <mergeCell ref="BS62:CA62"/>
    <mergeCell ref="X65:AF65"/>
    <mergeCell ref="AH65:AP65"/>
    <mergeCell ref="AQ65:AY65"/>
    <mergeCell ref="AZ65:BH65"/>
    <mergeCell ref="AZ67:BH67"/>
    <mergeCell ref="BS65:CA65"/>
    <mergeCell ref="X57:AF57"/>
    <mergeCell ref="BS56:CA56"/>
    <mergeCell ref="BS69:CA69"/>
    <mergeCell ref="BS72:CA72"/>
    <mergeCell ref="BJ26:BR26"/>
    <mergeCell ref="BS16:CA16"/>
    <mergeCell ref="CC16:CK16"/>
    <mergeCell ref="CC18:CK18"/>
    <mergeCell ref="BS19:CA19"/>
    <mergeCell ref="BS23:CA23"/>
    <mergeCell ref="BS25:CA25"/>
    <mergeCell ref="CC27:CK27"/>
    <mergeCell ref="BS27:CA27"/>
    <mergeCell ref="BJ27:BR27"/>
    <mergeCell ref="CC26:CK26"/>
    <mergeCell ref="CC19:CK19"/>
    <mergeCell ref="CC23:CK23"/>
    <mergeCell ref="CC25:CK25"/>
    <mergeCell ref="BS26:CA26"/>
    <mergeCell ref="BJ19:BR19"/>
    <mergeCell ref="AH23:AP23"/>
    <mergeCell ref="AH25:AP25"/>
    <mergeCell ref="BJ16:BR16"/>
    <mergeCell ref="AZ18:BH18"/>
    <mergeCell ref="AZ19:BH19"/>
    <mergeCell ref="AQ23:AY23"/>
    <mergeCell ref="AQ25:AY25"/>
    <mergeCell ref="BS12:CA12"/>
    <mergeCell ref="BS13:CA13"/>
    <mergeCell ref="BS14:CA14"/>
    <mergeCell ref="AQ19:AY19"/>
    <mergeCell ref="AZ23:BH23"/>
    <mergeCell ref="AZ25:BH25"/>
    <mergeCell ref="BJ12:BR12"/>
    <mergeCell ref="BJ13:BR13"/>
    <mergeCell ref="BJ14:BR14"/>
    <mergeCell ref="BJ18:BR18"/>
    <mergeCell ref="AQ12:AY12"/>
    <mergeCell ref="AZ21:BH21"/>
    <mergeCell ref="BS18:CA18"/>
    <mergeCell ref="BJ23:BR23"/>
    <mergeCell ref="BJ25:BR25"/>
    <mergeCell ref="GG9:GH9"/>
    <mergeCell ref="X9:AF9"/>
    <mergeCell ref="AH9:AP9"/>
    <mergeCell ref="AQ9:AY9"/>
    <mergeCell ref="O27:W27"/>
    <mergeCell ref="ER9:FA9"/>
    <mergeCell ref="FL9:FM9"/>
    <mergeCell ref="FW9:FX9"/>
    <mergeCell ref="BJ21:BR21"/>
    <mergeCell ref="ER11:FA11"/>
    <mergeCell ref="X18:AF18"/>
    <mergeCell ref="AH12:AP12"/>
    <mergeCell ref="AH18:AP18"/>
    <mergeCell ref="O19:W19"/>
    <mergeCell ref="O23:W23"/>
    <mergeCell ref="O25:W25"/>
    <mergeCell ref="O26:W26"/>
    <mergeCell ref="AH26:AP26"/>
    <mergeCell ref="B24:W24"/>
    <mergeCell ref="O21:W21"/>
    <mergeCell ref="X21:AF21"/>
    <mergeCell ref="X25:AF25"/>
    <mergeCell ref="X23:AF23"/>
    <mergeCell ref="AZ26:BH26"/>
    <mergeCell ref="O8:AF8"/>
    <mergeCell ref="BS21:CA21"/>
    <mergeCell ref="CC21:CK21"/>
    <mergeCell ref="O9:W9"/>
    <mergeCell ref="O13:W13"/>
    <mergeCell ref="O14:W14"/>
    <mergeCell ref="O18:W18"/>
    <mergeCell ref="X19:AF19"/>
    <mergeCell ref="AH13:AP13"/>
    <mergeCell ref="O12:W12"/>
    <mergeCell ref="AQ18:AY18"/>
    <mergeCell ref="AH19:AP19"/>
    <mergeCell ref="CC12:CK12"/>
    <mergeCell ref="CC13:CK13"/>
    <mergeCell ref="CC14:CK14"/>
    <mergeCell ref="BS8:CA9"/>
    <mergeCell ref="AH8:BH8"/>
    <mergeCell ref="BJ8:BR9"/>
    <mergeCell ref="CC8:CK9"/>
    <mergeCell ref="GG95:GH95"/>
    <mergeCell ref="AH95:AP95"/>
    <mergeCell ref="AQ95:AY95"/>
    <mergeCell ref="BJ95:BR95"/>
    <mergeCell ref="X102:AF102"/>
    <mergeCell ref="X95:AF95"/>
    <mergeCell ref="X100:AF100"/>
    <mergeCell ref="CC97:CK97"/>
    <mergeCell ref="FW95:FX95"/>
    <mergeCell ref="AZ102:BH102"/>
    <mergeCell ref="ER95:FA95"/>
    <mergeCell ref="FL95:FM95"/>
    <mergeCell ref="X97:AF97"/>
    <mergeCell ref="AH97:AP97"/>
    <mergeCell ref="BS97:CA97"/>
    <mergeCell ref="BS100:CA100"/>
    <mergeCell ref="BJ101:BR101"/>
    <mergeCell ref="BS101:CA101"/>
    <mergeCell ref="BS98:CA98"/>
    <mergeCell ref="Y116:AG116"/>
    <mergeCell ref="AI114:AQ114"/>
    <mergeCell ref="AI116:AQ116"/>
    <mergeCell ref="BJ119:BN119"/>
    <mergeCell ref="BJ118:BN118"/>
    <mergeCell ref="BJ100:BR100"/>
    <mergeCell ref="BJ97:BR97"/>
    <mergeCell ref="CG114:CO114"/>
    <mergeCell ref="AH102:AP102"/>
    <mergeCell ref="AQ102:AY102"/>
    <mergeCell ref="BD116:BM116"/>
    <mergeCell ref="AT116:BB116"/>
    <mergeCell ref="CC98:CK98"/>
    <mergeCell ref="CG116:CO116"/>
    <mergeCell ref="CG108:CU110"/>
    <mergeCell ref="AT108:CD108"/>
    <mergeCell ref="BP116:BX116"/>
  </mergeCells>
  <pageMargins left="0.51181102362204722" right="0.51181102362204722" top="0.78740157480314965" bottom="0.78740157480314965" header="0.31496062992125984" footer="0.31496062992125984"/>
  <pageSetup paperSize="9" scale="71" orientation="landscape" r:id="rId1"/>
  <rowBreaks count="5" manualBreakCount="5">
    <brk id="21" max="98" man="1"/>
    <brk id="34" max="98" man="1"/>
    <brk id="90" max="98" man="1"/>
    <brk id="104" max="98" man="1"/>
    <brk id="117" max="98" man="1"/>
  </rowBreaks>
  <ignoredErrors>
    <ignoredError sqref="CB90 BQ115:BX115 CH116:CP116 BQ114:BX114 CH114:CP114 CH115:CP115 P90:W90 AG90 CL90" evalError="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E1:HA111"/>
  <sheetViews>
    <sheetView workbookViewId="0"/>
  </sheetViews>
  <sheetFormatPr defaultColWidth="11" defaultRowHeight="15" x14ac:dyDescent="0.25"/>
  <cols>
    <col min="1" max="4" width="2.625" style="461" customWidth="1"/>
    <col min="5" max="83" width="1.625" style="461" customWidth="1"/>
    <col min="84" max="84" width="8" style="461" hidden="1" customWidth="1"/>
    <col min="85" max="85" width="1.625" style="461" customWidth="1"/>
    <col min="86" max="110" width="1.625" style="461" hidden="1" customWidth="1"/>
    <col min="111" max="145" width="1.625" style="461" customWidth="1"/>
    <col min="146" max="146" width="12.625" style="461" customWidth="1"/>
    <col min="147" max="148" width="10.625" style="461" customWidth="1"/>
    <col min="149" max="149" width="12.875" style="461" customWidth="1"/>
    <col min="150" max="150" width="10.375" style="461" bestFit="1" customWidth="1"/>
    <col min="151" max="16384" width="11" style="461"/>
  </cols>
  <sheetData>
    <row r="1" spans="5:209" ht="9.75" customHeight="1" x14ac:dyDescent="0.25">
      <c r="EP1" s="462"/>
    </row>
    <row r="2" spans="5:209" s="151" customFormat="1" ht="63.75" customHeight="1" x14ac:dyDescent="0.2">
      <c r="E2" s="458"/>
      <c r="F2" s="458"/>
      <c r="G2" s="458"/>
      <c r="H2" s="458"/>
      <c r="I2" s="458"/>
      <c r="J2" s="458"/>
      <c r="K2" s="458"/>
      <c r="L2" s="458"/>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60"/>
      <c r="CF2" s="457"/>
      <c r="CG2" s="403"/>
      <c r="CH2" s="403"/>
      <c r="CI2" s="403"/>
      <c r="CJ2" s="403"/>
      <c r="CK2" s="403"/>
      <c r="CL2" s="403"/>
      <c r="CM2" s="403"/>
      <c r="CN2" s="403"/>
      <c r="CO2" s="403"/>
      <c r="CP2" s="403"/>
      <c r="CQ2" s="403"/>
      <c r="CR2" s="176"/>
      <c r="CS2" s="176"/>
      <c r="CT2" s="176"/>
      <c r="CU2" s="176"/>
      <c r="CV2" s="176"/>
      <c r="CW2" s="176"/>
      <c r="CX2" s="176"/>
      <c r="CY2" s="176"/>
      <c r="CZ2" s="176"/>
      <c r="DA2" s="176"/>
      <c r="DB2" s="176"/>
      <c r="DC2" s="176"/>
      <c r="DD2" s="176"/>
      <c r="DE2" s="176"/>
      <c r="DF2" s="176"/>
      <c r="DG2" s="176"/>
      <c r="DH2" s="176"/>
      <c r="DI2" s="176"/>
      <c r="DJ2" s="176"/>
      <c r="DK2" s="176"/>
      <c r="DL2" s="176"/>
      <c r="DM2" s="176"/>
    </row>
    <row r="3" spans="5:209" ht="15" customHeight="1" thickBot="1" x14ac:dyDescent="0.3">
      <c r="E3" s="44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3"/>
      <c r="BU3" s="463"/>
      <c r="BV3" s="462"/>
      <c r="BW3" s="462"/>
      <c r="BX3" s="462"/>
      <c r="BY3" s="462"/>
      <c r="BZ3" s="462"/>
      <c r="CA3" s="462"/>
      <c r="CB3" s="462"/>
      <c r="CC3" s="462"/>
      <c r="CD3" s="462"/>
      <c r="CE3" s="462"/>
      <c r="CF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Z3" s="464"/>
      <c r="FA3" s="464"/>
      <c r="FB3" s="464"/>
      <c r="FC3" s="464"/>
      <c r="FD3" s="464"/>
      <c r="FE3" s="464"/>
    </row>
    <row r="4" spans="5:209" ht="21" x14ac:dyDescent="0.25">
      <c r="E4" s="1175" t="s">
        <v>1412</v>
      </c>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7"/>
      <c r="CF4" s="465"/>
      <c r="CH4" s="465"/>
      <c r="CI4" s="465"/>
      <c r="CJ4" s="465"/>
      <c r="CK4" s="465"/>
      <c r="CL4" s="465"/>
      <c r="CM4" s="465"/>
      <c r="CN4" s="465"/>
      <c r="CO4" s="465"/>
      <c r="CP4" s="465"/>
      <c r="CQ4" s="465"/>
      <c r="CR4" s="465"/>
      <c r="CS4" s="465"/>
      <c r="CT4" s="466"/>
      <c r="CU4" s="466"/>
      <c r="CV4" s="466"/>
      <c r="CW4" s="466"/>
      <c r="CX4" s="466"/>
      <c r="CY4" s="466"/>
      <c r="CZ4" s="466"/>
      <c r="DA4" s="466"/>
      <c r="DB4" s="466"/>
      <c r="DC4" s="466"/>
      <c r="DD4" s="466"/>
      <c r="DE4" s="466"/>
      <c r="DF4" s="466"/>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row>
    <row r="5" spans="5:209" ht="5.0999999999999996" customHeight="1" x14ac:dyDescent="0.25">
      <c r="E5" s="442"/>
      <c r="F5" s="442"/>
      <c r="G5" s="442"/>
      <c r="H5" s="442"/>
      <c r="I5" s="442"/>
      <c r="J5" s="442"/>
      <c r="K5" s="442"/>
      <c r="L5" s="442"/>
      <c r="M5" s="442"/>
      <c r="N5" s="442"/>
      <c r="O5" s="442"/>
      <c r="P5" s="442"/>
      <c r="Q5" s="442"/>
      <c r="R5" s="442"/>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H5" s="468"/>
      <c r="CI5" s="468"/>
      <c r="CJ5" s="468"/>
      <c r="CK5" s="468"/>
      <c r="CL5" s="468"/>
      <c r="CM5" s="468"/>
      <c r="CN5" s="468"/>
      <c r="CO5" s="469"/>
      <c r="CP5" s="469"/>
      <c r="CQ5" s="469"/>
      <c r="CR5" s="469"/>
      <c r="CS5" s="470"/>
      <c r="CT5" s="470"/>
      <c r="CU5" s="468"/>
      <c r="CV5" s="468"/>
      <c r="CW5" s="468"/>
      <c r="CX5" s="468"/>
      <c r="CY5" s="468"/>
      <c r="CZ5" s="468"/>
      <c r="DA5" s="468"/>
      <c r="DB5" s="469"/>
      <c r="DC5" s="469"/>
      <c r="DD5" s="469"/>
      <c r="DE5" s="469"/>
      <c r="DF5" s="470"/>
      <c r="DG5" s="467"/>
      <c r="DH5" s="467"/>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3"/>
      <c r="ER5" s="467"/>
      <c r="ES5" s="467"/>
      <c r="ET5" s="467"/>
    </row>
    <row r="6" spans="5:209" s="467" customFormat="1" ht="41.25" customHeight="1" x14ac:dyDescent="0.2">
      <c r="E6" s="1178" t="s">
        <v>1391</v>
      </c>
      <c r="F6" s="1179"/>
      <c r="G6" s="1179"/>
      <c r="H6" s="1179"/>
      <c r="I6" s="1179"/>
      <c r="J6" s="1179"/>
      <c r="K6" s="1179"/>
      <c r="L6" s="1179"/>
      <c r="M6" s="1179"/>
      <c r="N6" s="1179"/>
      <c r="O6" s="1179"/>
      <c r="P6" s="1180"/>
      <c r="S6" s="1133" t="s">
        <v>1392</v>
      </c>
      <c r="T6" s="1134"/>
      <c r="U6" s="1134"/>
      <c r="V6" s="1134"/>
      <c r="W6" s="1134"/>
      <c r="X6" s="1134"/>
      <c r="Y6" s="1134"/>
      <c r="Z6" s="1134"/>
      <c r="AA6" s="1134"/>
      <c r="AB6" s="1134"/>
      <c r="AC6" s="1134"/>
      <c r="AD6" s="1134"/>
      <c r="AE6" s="1134"/>
      <c r="AF6" s="1134"/>
      <c r="AG6" s="1134"/>
      <c r="AH6" s="1134"/>
      <c r="AI6" s="1134"/>
      <c r="AJ6" s="1134"/>
      <c r="AK6" s="1134"/>
      <c r="AL6" s="1134"/>
      <c r="AM6" s="1134"/>
      <c r="AN6" s="1134"/>
      <c r="AO6" s="1134"/>
      <c r="AP6" s="1134"/>
      <c r="AQ6" s="1134"/>
      <c r="AR6" s="1134"/>
      <c r="AS6" s="1134"/>
      <c r="AT6" s="1134"/>
      <c r="AU6" s="1134"/>
      <c r="AV6" s="1134"/>
      <c r="AW6" s="1134"/>
      <c r="AX6" s="1134"/>
      <c r="AY6" s="1134"/>
      <c r="AZ6" s="1134"/>
      <c r="BA6" s="1134"/>
      <c r="BB6" s="1135"/>
      <c r="BC6" s="470"/>
      <c r="BD6" s="1133" t="s">
        <v>1402</v>
      </c>
      <c r="BE6" s="1134"/>
      <c r="BF6" s="1134"/>
      <c r="BG6" s="1134"/>
      <c r="BH6" s="1134"/>
      <c r="BI6" s="1134"/>
      <c r="BJ6" s="1134"/>
      <c r="BK6" s="1134"/>
      <c r="BL6" s="1135"/>
      <c r="BM6" s="470"/>
      <c r="BN6" s="1181" t="s">
        <v>1393</v>
      </c>
      <c r="BO6" s="1182"/>
      <c r="BP6" s="1182"/>
      <c r="BQ6" s="1182"/>
      <c r="BR6" s="1182"/>
      <c r="BS6" s="1182"/>
      <c r="BT6" s="1182"/>
      <c r="BU6" s="1182"/>
      <c r="BV6" s="1183"/>
      <c r="BW6" s="1181" t="s">
        <v>1394</v>
      </c>
      <c r="BX6" s="1182"/>
      <c r="BY6" s="1182"/>
      <c r="BZ6" s="1182"/>
      <c r="CA6" s="1182"/>
      <c r="CB6" s="1182"/>
      <c r="CC6" s="1182"/>
      <c r="CD6" s="1182"/>
      <c r="CE6" s="1183"/>
      <c r="CF6" s="471"/>
      <c r="CG6" s="470"/>
      <c r="CH6" s="1140" t="s">
        <v>1403</v>
      </c>
      <c r="CI6" s="1140"/>
      <c r="CJ6" s="1140"/>
      <c r="CK6" s="1140"/>
      <c r="CL6" s="1140"/>
      <c r="CM6" s="1140"/>
      <c r="CN6" s="1140"/>
      <c r="CO6" s="1140"/>
      <c r="CP6" s="1140"/>
      <c r="CQ6" s="1140"/>
      <c r="CR6" s="1140"/>
      <c r="CS6" s="1141"/>
      <c r="CT6" s="470"/>
      <c r="CU6" s="1140" t="s">
        <v>1404</v>
      </c>
      <c r="CV6" s="1140"/>
      <c r="CW6" s="1140"/>
      <c r="CX6" s="1140"/>
      <c r="CY6" s="1140"/>
      <c r="CZ6" s="1140"/>
      <c r="DA6" s="1140"/>
      <c r="DB6" s="1140"/>
      <c r="DC6" s="1140"/>
      <c r="DD6" s="1140"/>
      <c r="DE6" s="1140"/>
      <c r="DF6" s="1141"/>
      <c r="DG6" s="472"/>
      <c r="DH6" s="472"/>
      <c r="DI6" s="472"/>
      <c r="DJ6" s="472"/>
      <c r="DK6" s="472"/>
      <c r="DL6" s="472"/>
      <c r="DM6" s="472"/>
      <c r="DN6" s="472"/>
      <c r="DO6" s="472"/>
      <c r="DP6" s="472"/>
      <c r="DQ6" s="472"/>
      <c r="DR6" s="472"/>
      <c r="DS6" s="472"/>
      <c r="DT6" s="472"/>
      <c r="DU6" s="472"/>
      <c r="DV6" s="472"/>
      <c r="DW6" s="472"/>
      <c r="DX6" s="472"/>
      <c r="DY6" s="472"/>
      <c r="DZ6" s="472"/>
      <c r="EA6" s="472"/>
      <c r="EB6" s="472"/>
      <c r="EC6" s="472"/>
      <c r="ED6" s="472"/>
      <c r="EE6" s="472"/>
      <c r="EF6" s="472"/>
      <c r="EG6" s="472"/>
      <c r="EH6" s="472"/>
      <c r="EI6" s="472"/>
      <c r="EJ6" s="472"/>
      <c r="EK6" s="472"/>
      <c r="EL6" s="472"/>
      <c r="EM6" s="472"/>
      <c r="EN6" s="472"/>
      <c r="EO6" s="472"/>
      <c r="EP6" s="472"/>
      <c r="EQ6" s="472"/>
      <c r="ER6" s="472"/>
      <c r="ES6" s="472"/>
      <c r="ET6" s="472"/>
      <c r="EU6" s="472"/>
      <c r="EV6" s="472"/>
      <c r="EW6" s="472"/>
      <c r="EX6" s="472"/>
      <c r="EY6" s="472"/>
      <c r="EZ6" s="472"/>
      <c r="FA6" s="472"/>
      <c r="FB6" s="472"/>
      <c r="FC6" s="472"/>
      <c r="FD6" s="472"/>
      <c r="FE6" s="472"/>
      <c r="FF6" s="472"/>
      <c r="FG6" s="472"/>
      <c r="FH6" s="472"/>
      <c r="FI6" s="472"/>
      <c r="FJ6" s="1125"/>
      <c r="FK6" s="1125"/>
      <c r="FL6" s="1125"/>
      <c r="FM6" s="1125"/>
      <c r="FN6" s="1125"/>
      <c r="FO6" s="1125"/>
      <c r="FP6" s="1125"/>
      <c r="FQ6" s="1125"/>
      <c r="FR6" s="1125"/>
      <c r="FS6" s="1125"/>
      <c r="FT6" s="473"/>
      <c r="FU6" s="473"/>
      <c r="FV6" s="473"/>
      <c r="FW6" s="473"/>
      <c r="FX6" s="473"/>
      <c r="FY6" s="473"/>
      <c r="FZ6" s="473"/>
      <c r="GA6" s="473"/>
      <c r="GB6" s="473"/>
      <c r="GC6" s="473"/>
      <c r="GD6" s="1125"/>
      <c r="GE6" s="1125"/>
      <c r="GF6" s="471"/>
      <c r="GG6" s="471"/>
      <c r="GH6" s="471"/>
      <c r="GI6" s="471"/>
      <c r="GJ6" s="471"/>
      <c r="GK6" s="471"/>
      <c r="GL6" s="471"/>
      <c r="GM6" s="471"/>
      <c r="GN6" s="471"/>
      <c r="GO6" s="1125"/>
      <c r="GP6" s="1125"/>
      <c r="GQ6" s="471"/>
      <c r="GR6" s="471"/>
      <c r="GS6" s="471"/>
      <c r="GT6" s="471"/>
      <c r="GU6" s="471"/>
      <c r="GV6" s="471"/>
      <c r="GW6" s="471"/>
      <c r="GX6" s="471"/>
      <c r="GY6" s="1125"/>
      <c r="GZ6" s="1125"/>
      <c r="HA6" s="463"/>
    </row>
    <row r="7" spans="5:209" s="467" customFormat="1" ht="13.5" customHeight="1" x14ac:dyDescent="0.2">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0"/>
      <c r="CU7" s="474"/>
      <c r="CV7" s="474"/>
      <c r="CW7" s="474"/>
      <c r="CX7" s="474"/>
      <c r="CY7" s="474"/>
      <c r="CZ7" s="474"/>
      <c r="DA7" s="474"/>
      <c r="DB7" s="474"/>
      <c r="DC7" s="474"/>
      <c r="DD7" s="474"/>
      <c r="DE7" s="474"/>
      <c r="DF7" s="474"/>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2"/>
      <c r="FJ7" s="474"/>
      <c r="FK7" s="474"/>
      <c r="FL7" s="474"/>
      <c r="FM7" s="474"/>
      <c r="FN7" s="474"/>
      <c r="FO7" s="474"/>
      <c r="FP7" s="474"/>
      <c r="FQ7" s="474"/>
      <c r="FR7" s="474"/>
      <c r="FS7" s="474"/>
      <c r="FT7" s="474"/>
      <c r="FU7" s="474"/>
      <c r="FV7" s="474"/>
      <c r="FW7" s="474"/>
      <c r="FX7" s="474"/>
      <c r="FY7" s="474"/>
      <c r="FZ7" s="474"/>
      <c r="GA7" s="474"/>
      <c r="GB7" s="474"/>
      <c r="GC7" s="474"/>
      <c r="GD7" s="474"/>
      <c r="GE7" s="474"/>
      <c r="GF7" s="474"/>
      <c r="GG7" s="474"/>
      <c r="GH7" s="474"/>
      <c r="GI7" s="474"/>
      <c r="GJ7" s="474"/>
      <c r="GK7" s="474"/>
      <c r="GL7" s="474"/>
      <c r="GM7" s="474"/>
      <c r="GN7" s="474"/>
      <c r="GO7" s="474"/>
      <c r="GP7" s="474"/>
      <c r="GQ7" s="474"/>
      <c r="GR7" s="474"/>
      <c r="GS7" s="474"/>
      <c r="GT7" s="474"/>
      <c r="GU7" s="474"/>
      <c r="GV7" s="474"/>
      <c r="GW7" s="474"/>
      <c r="GX7" s="474"/>
      <c r="GY7" s="474"/>
      <c r="GZ7" s="474"/>
    </row>
    <row r="8" spans="5:209" s="467" customFormat="1" ht="20.100000000000001" customHeight="1" x14ac:dyDescent="0.2">
      <c r="E8" s="1167" t="s">
        <v>15</v>
      </c>
      <c r="F8" s="1168"/>
      <c r="G8" s="1168"/>
      <c r="H8" s="1168"/>
      <c r="I8" s="1168"/>
      <c r="J8" s="1168"/>
      <c r="K8" s="1168"/>
      <c r="L8" s="1168"/>
      <c r="M8" s="1168"/>
      <c r="N8" s="1168"/>
      <c r="O8" s="1168"/>
      <c r="P8" s="1169"/>
      <c r="Q8" s="475"/>
      <c r="R8" s="476"/>
      <c r="S8" s="1156" t="s">
        <v>1395</v>
      </c>
      <c r="T8" s="1156"/>
      <c r="U8" s="1156"/>
      <c r="V8" s="1156"/>
      <c r="W8" s="1144" t="s">
        <v>6</v>
      </c>
      <c r="X8" s="1144"/>
      <c r="Y8" s="1144"/>
      <c r="Z8" s="1144"/>
      <c r="AA8" s="1144"/>
      <c r="AB8" s="1144"/>
      <c r="AC8" s="1144"/>
      <c r="AD8" s="1144"/>
      <c r="AE8" s="1144"/>
      <c r="AF8" s="1144"/>
      <c r="AG8" s="1144"/>
      <c r="AH8" s="1144"/>
      <c r="AI8" s="1144"/>
      <c r="AJ8" s="1144"/>
      <c r="AK8" s="1144"/>
      <c r="AL8" s="1144" t="s">
        <v>1396</v>
      </c>
      <c r="AM8" s="1144"/>
      <c r="AN8" s="1144"/>
      <c r="AO8" s="1144"/>
      <c r="AP8" s="1144"/>
      <c r="AQ8" s="1144"/>
      <c r="AR8" s="1144"/>
      <c r="AS8" s="1144"/>
      <c r="AT8" s="1144"/>
      <c r="AU8" s="1144"/>
      <c r="AV8" s="1144"/>
      <c r="AW8" s="1144"/>
      <c r="AX8" s="1144"/>
      <c r="AY8" s="1144"/>
      <c r="AZ8" s="1144"/>
      <c r="BA8" s="1144"/>
      <c r="BB8" s="1144"/>
      <c r="BC8" s="470"/>
      <c r="BD8" s="1129">
        <f>'CH Equipe'!$O$97</f>
        <v>0</v>
      </c>
      <c r="BE8" s="1129"/>
      <c r="BF8" s="1129"/>
      <c r="BG8" s="1129"/>
      <c r="BH8" s="1129"/>
      <c r="BI8" s="1129"/>
      <c r="BJ8" s="1129"/>
      <c r="BK8" s="1129"/>
      <c r="BL8" s="1129"/>
      <c r="BM8" s="470"/>
      <c r="BN8" s="1129">
        <f>'CH Equipe'!$O$16</f>
        <v>0</v>
      </c>
      <c r="BO8" s="1129"/>
      <c r="BP8" s="1129"/>
      <c r="BQ8" s="1129"/>
      <c r="BR8" s="1129"/>
      <c r="BS8" s="1129"/>
      <c r="BT8" s="1129"/>
      <c r="BU8" s="1129"/>
      <c r="BV8" s="1129"/>
      <c r="BW8" s="1163">
        <f>BN8/11/4</f>
        <v>0</v>
      </c>
      <c r="BX8" s="1163"/>
      <c r="BY8" s="1163"/>
      <c r="BZ8" s="1163"/>
      <c r="CA8" s="1163"/>
      <c r="CB8" s="1163"/>
      <c r="CC8" s="1163"/>
      <c r="CD8" s="1163"/>
      <c r="CE8" s="1163"/>
      <c r="CF8" s="470">
        <f>ROUND(BW8,0)</f>
        <v>0</v>
      </c>
      <c r="CG8" s="470"/>
      <c r="CH8" s="1012" t="e">
        <f>CF8*#REF!</f>
        <v>#REF!</v>
      </c>
      <c r="CI8" s="1013"/>
      <c r="CJ8" s="1013"/>
      <c r="CK8" s="1013"/>
      <c r="CL8" s="1013"/>
      <c r="CM8" s="1013"/>
      <c r="CN8" s="1013"/>
      <c r="CO8" s="1013"/>
      <c r="CP8" s="1013"/>
      <c r="CQ8" s="1013"/>
      <c r="CR8" s="1013"/>
      <c r="CS8" s="1017"/>
      <c r="CT8" s="470"/>
      <c r="CU8" s="1126" t="e">
        <f>CH8/60</f>
        <v>#REF!</v>
      </c>
      <c r="CV8" s="1127"/>
      <c r="CW8" s="1127"/>
      <c r="CX8" s="1127"/>
      <c r="CY8" s="1127"/>
      <c r="CZ8" s="1127"/>
      <c r="DA8" s="1127"/>
      <c r="DB8" s="1127"/>
      <c r="DC8" s="1127"/>
      <c r="DD8" s="1127"/>
      <c r="DE8" s="1127"/>
      <c r="DF8" s="1128"/>
      <c r="DG8" s="472"/>
      <c r="DH8" s="472"/>
      <c r="DI8" s="472"/>
      <c r="DJ8" s="472"/>
      <c r="DK8" s="472"/>
      <c r="DL8" s="472"/>
      <c r="DM8" s="472"/>
      <c r="DN8" s="472"/>
      <c r="DO8" s="472"/>
      <c r="DP8" s="472"/>
      <c r="DQ8" s="472"/>
      <c r="DR8" s="472"/>
      <c r="DS8" s="472"/>
      <c r="DT8" s="472"/>
      <c r="DU8" s="472"/>
      <c r="DV8" s="472"/>
      <c r="DW8" s="472"/>
      <c r="DX8" s="472"/>
      <c r="DY8" s="472"/>
      <c r="DZ8" s="472"/>
      <c r="EA8" s="472"/>
      <c r="EB8" s="472"/>
      <c r="EC8" s="472"/>
      <c r="ED8" s="472"/>
      <c r="EE8" s="472"/>
      <c r="EF8" s="472"/>
      <c r="EG8" s="472"/>
      <c r="EH8" s="472"/>
      <c r="EI8" s="472"/>
      <c r="EJ8" s="472"/>
      <c r="EK8" s="472"/>
      <c r="EL8" s="472"/>
      <c r="EM8" s="472"/>
      <c r="EN8" s="472"/>
      <c r="EO8" s="472"/>
      <c r="EP8" s="472"/>
      <c r="EQ8" s="472"/>
      <c r="ER8" s="472"/>
      <c r="ES8" s="472"/>
      <c r="ET8" s="472"/>
      <c r="EU8" s="472"/>
      <c r="EV8" s="472"/>
      <c r="EW8" s="472"/>
      <c r="EX8" s="472"/>
      <c r="EY8" s="472"/>
      <c r="EZ8" s="472"/>
      <c r="FA8" s="472"/>
      <c r="FB8" s="472"/>
      <c r="FC8" s="472"/>
      <c r="FD8" s="472"/>
      <c r="FE8" s="472"/>
      <c r="FF8" s="472"/>
      <c r="FG8" s="472"/>
      <c r="FH8" s="472"/>
      <c r="FI8" s="472"/>
      <c r="FJ8" s="470"/>
      <c r="FK8" s="470"/>
      <c r="FL8" s="470"/>
      <c r="FM8" s="470"/>
      <c r="FN8" s="470"/>
      <c r="FO8" s="470"/>
      <c r="FP8" s="470"/>
      <c r="FQ8" s="470"/>
      <c r="FR8" s="470"/>
      <c r="FS8" s="470"/>
      <c r="FT8" s="468"/>
      <c r="FU8" s="468"/>
      <c r="FV8" s="468"/>
      <c r="FW8" s="468"/>
      <c r="FX8" s="468"/>
      <c r="FY8" s="468"/>
      <c r="FZ8" s="468"/>
      <c r="GA8" s="468"/>
      <c r="GB8" s="468"/>
      <c r="GC8" s="468"/>
      <c r="GD8" s="468"/>
      <c r="GE8" s="468"/>
      <c r="GF8" s="468"/>
      <c r="GG8" s="468"/>
      <c r="GH8" s="468"/>
      <c r="GI8" s="468"/>
      <c r="GJ8" s="468"/>
      <c r="GK8" s="468"/>
      <c r="GL8" s="468"/>
      <c r="GM8" s="468"/>
      <c r="GN8" s="468"/>
      <c r="GO8" s="468"/>
      <c r="GP8" s="468"/>
      <c r="GQ8" s="468"/>
      <c r="GR8" s="468"/>
      <c r="GS8" s="468"/>
      <c r="GT8" s="468"/>
      <c r="GU8" s="468"/>
      <c r="GV8" s="468"/>
      <c r="GW8" s="468"/>
      <c r="GX8" s="468"/>
      <c r="GY8" s="468"/>
      <c r="GZ8" s="468"/>
    </row>
    <row r="9" spans="5:209" s="467" customFormat="1" ht="20.100000000000001" customHeight="1" x14ac:dyDescent="0.2">
      <c r="E9" s="1170"/>
      <c r="F9" s="1004"/>
      <c r="G9" s="1004"/>
      <c r="H9" s="1004"/>
      <c r="I9" s="1004"/>
      <c r="J9" s="1004"/>
      <c r="K9" s="1004"/>
      <c r="L9" s="1004"/>
      <c r="M9" s="1004"/>
      <c r="N9" s="1004"/>
      <c r="O9" s="1004"/>
      <c r="P9" s="1171"/>
      <c r="Q9" s="477"/>
      <c r="R9" s="476"/>
      <c r="S9" s="1156"/>
      <c r="T9" s="1156"/>
      <c r="U9" s="1156"/>
      <c r="V9" s="1156"/>
      <c r="W9" s="1144"/>
      <c r="X9" s="1144"/>
      <c r="Y9" s="1144"/>
      <c r="Z9" s="1144"/>
      <c r="AA9" s="1144"/>
      <c r="AB9" s="1144"/>
      <c r="AC9" s="1144"/>
      <c r="AD9" s="1144"/>
      <c r="AE9" s="1144"/>
      <c r="AF9" s="1144"/>
      <c r="AG9" s="1144"/>
      <c r="AH9" s="1144"/>
      <c r="AI9" s="1144"/>
      <c r="AJ9" s="1144"/>
      <c r="AK9" s="1144"/>
      <c r="AL9" s="1144" t="s">
        <v>1397</v>
      </c>
      <c r="AM9" s="1144"/>
      <c r="AN9" s="1144"/>
      <c r="AO9" s="1144"/>
      <c r="AP9" s="1144"/>
      <c r="AQ9" s="1144"/>
      <c r="AR9" s="1144"/>
      <c r="AS9" s="1144"/>
      <c r="AT9" s="1144"/>
      <c r="AU9" s="1144"/>
      <c r="AV9" s="1144"/>
      <c r="AW9" s="1144"/>
      <c r="AX9" s="1144"/>
      <c r="AY9" s="1144"/>
      <c r="AZ9" s="1144"/>
      <c r="BA9" s="1144"/>
      <c r="BB9" s="1144"/>
      <c r="BC9" s="470"/>
      <c r="BD9" s="1129">
        <f>'CH Equipe'!$X$97</f>
        <v>0</v>
      </c>
      <c r="BE9" s="1129"/>
      <c r="BF9" s="1129"/>
      <c r="BG9" s="1129"/>
      <c r="BH9" s="1129"/>
      <c r="BI9" s="1129"/>
      <c r="BJ9" s="1129"/>
      <c r="BK9" s="1129"/>
      <c r="BL9" s="1129"/>
      <c r="BM9" s="470"/>
      <c r="BN9" s="1129">
        <f>'CH Equipe'!$X$16</f>
        <v>0</v>
      </c>
      <c r="BO9" s="1129"/>
      <c r="BP9" s="1129"/>
      <c r="BQ9" s="1129"/>
      <c r="BR9" s="1129"/>
      <c r="BS9" s="1129"/>
      <c r="BT9" s="1129"/>
      <c r="BU9" s="1129"/>
      <c r="BV9" s="1129"/>
      <c r="BW9" s="1163">
        <f>BN9/11/4</f>
        <v>0</v>
      </c>
      <c r="BX9" s="1163"/>
      <c r="BY9" s="1163"/>
      <c r="BZ9" s="1163"/>
      <c r="CA9" s="1163"/>
      <c r="CB9" s="1163"/>
      <c r="CC9" s="1163"/>
      <c r="CD9" s="1163"/>
      <c r="CE9" s="1163"/>
      <c r="CF9" s="470">
        <f t="shared" ref="CF9:CF18" si="0">ROUND(BW9,0)</f>
        <v>0</v>
      </c>
      <c r="CG9" s="470"/>
      <c r="CH9" s="1007" t="e">
        <f>CF9*#REF!</f>
        <v>#REF!</v>
      </c>
      <c r="CI9" s="1008"/>
      <c r="CJ9" s="1008"/>
      <c r="CK9" s="1008"/>
      <c r="CL9" s="1008"/>
      <c r="CM9" s="1008"/>
      <c r="CN9" s="1008"/>
      <c r="CO9" s="1008"/>
      <c r="CP9" s="1008"/>
      <c r="CQ9" s="1008"/>
      <c r="CR9" s="1008"/>
      <c r="CS9" s="1018"/>
      <c r="CT9" s="470"/>
      <c r="CU9" s="1153" t="e">
        <f>CH9/60</f>
        <v>#REF!</v>
      </c>
      <c r="CV9" s="1154"/>
      <c r="CW9" s="1154"/>
      <c r="CX9" s="1154"/>
      <c r="CY9" s="1154"/>
      <c r="CZ9" s="1154"/>
      <c r="DA9" s="1154"/>
      <c r="DB9" s="1154"/>
      <c r="DC9" s="1154"/>
      <c r="DD9" s="1154"/>
      <c r="DE9" s="1154"/>
      <c r="DF9" s="1155"/>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0"/>
      <c r="FK9" s="470"/>
      <c r="FL9" s="470"/>
      <c r="FM9" s="470"/>
      <c r="FN9" s="470"/>
      <c r="FO9" s="470"/>
      <c r="FP9" s="470"/>
      <c r="FQ9" s="470"/>
      <c r="FR9" s="470"/>
      <c r="FS9" s="470"/>
      <c r="FT9" s="468"/>
      <c r="FU9" s="468"/>
      <c r="FV9" s="468"/>
      <c r="FW9" s="468"/>
      <c r="FX9" s="468"/>
      <c r="FY9" s="468"/>
      <c r="FZ9" s="468"/>
      <c r="GA9" s="468"/>
      <c r="GB9" s="468"/>
      <c r="GC9" s="468"/>
      <c r="GD9" s="468"/>
      <c r="GE9" s="468"/>
      <c r="GF9" s="468"/>
      <c r="GG9" s="468"/>
      <c r="GH9" s="468"/>
      <c r="GI9" s="468"/>
      <c r="GJ9" s="468"/>
      <c r="GK9" s="468"/>
      <c r="GL9" s="468"/>
      <c r="GM9" s="468"/>
      <c r="GN9" s="468"/>
      <c r="GO9" s="468"/>
      <c r="GP9" s="468"/>
      <c r="GQ9" s="468"/>
      <c r="GR9" s="468"/>
      <c r="GS9" s="468"/>
      <c r="GT9" s="468"/>
      <c r="GU9" s="468"/>
      <c r="GV9" s="468"/>
      <c r="GW9" s="468"/>
      <c r="GX9" s="468"/>
      <c r="GY9" s="468"/>
      <c r="GZ9" s="468"/>
    </row>
    <row r="10" spans="5:209" s="467" customFormat="1" ht="20.100000000000001" customHeight="1" x14ac:dyDescent="0.2">
      <c r="E10" s="1170"/>
      <c r="F10" s="1004"/>
      <c r="G10" s="1004"/>
      <c r="H10" s="1004"/>
      <c r="I10" s="1004"/>
      <c r="J10" s="1004"/>
      <c r="K10" s="1004"/>
      <c r="L10" s="1004"/>
      <c r="M10" s="1004"/>
      <c r="N10" s="1004"/>
      <c r="O10" s="1004"/>
      <c r="P10" s="1171"/>
      <c r="Q10" s="477"/>
      <c r="R10" s="476"/>
      <c r="S10" s="1156"/>
      <c r="T10" s="1156"/>
      <c r="U10" s="1156"/>
      <c r="V10" s="1156"/>
      <c r="W10" s="1144" t="s">
        <v>12</v>
      </c>
      <c r="X10" s="1144"/>
      <c r="Y10" s="1144"/>
      <c r="Z10" s="1144"/>
      <c r="AA10" s="1144"/>
      <c r="AB10" s="1144"/>
      <c r="AC10" s="1144"/>
      <c r="AD10" s="1144"/>
      <c r="AE10" s="1144"/>
      <c r="AF10" s="1144"/>
      <c r="AG10" s="1144"/>
      <c r="AH10" s="1144"/>
      <c r="AI10" s="1144"/>
      <c r="AJ10" s="1144"/>
      <c r="AK10" s="1144"/>
      <c r="AL10" s="1144" t="s">
        <v>1397</v>
      </c>
      <c r="AM10" s="1144"/>
      <c r="AN10" s="1144"/>
      <c r="AO10" s="1144"/>
      <c r="AP10" s="1144"/>
      <c r="AQ10" s="1144"/>
      <c r="AR10" s="1144"/>
      <c r="AS10" s="1144"/>
      <c r="AT10" s="1144"/>
      <c r="AU10" s="1144"/>
      <c r="AV10" s="1144"/>
      <c r="AW10" s="1144"/>
      <c r="AX10" s="1144"/>
      <c r="AY10" s="1144"/>
      <c r="AZ10" s="1144"/>
      <c r="BA10" s="1144"/>
      <c r="BB10" s="1144"/>
      <c r="BC10" s="470"/>
      <c r="BD10" s="1129">
        <f>BD9</f>
        <v>0</v>
      </c>
      <c r="BE10" s="1129"/>
      <c r="BF10" s="1129"/>
      <c r="BG10" s="1129"/>
      <c r="BH10" s="1129"/>
      <c r="BI10" s="1129"/>
      <c r="BJ10" s="1129"/>
      <c r="BK10" s="1129"/>
      <c r="BL10" s="1129"/>
      <c r="BM10" s="470"/>
      <c r="BN10" s="1129">
        <f>'CH Equipe'!$X$21</f>
        <v>0</v>
      </c>
      <c r="BO10" s="1129"/>
      <c r="BP10" s="1129"/>
      <c r="BQ10" s="1129"/>
      <c r="BR10" s="1129"/>
      <c r="BS10" s="1129"/>
      <c r="BT10" s="1129"/>
      <c r="BU10" s="1129"/>
      <c r="BV10" s="1129"/>
      <c r="BW10" s="1163">
        <f>BN10/11/4</f>
        <v>0</v>
      </c>
      <c r="BX10" s="1163"/>
      <c r="BY10" s="1163"/>
      <c r="BZ10" s="1163"/>
      <c r="CA10" s="1163"/>
      <c r="CB10" s="1163"/>
      <c r="CC10" s="1163"/>
      <c r="CD10" s="1163"/>
      <c r="CE10" s="1163"/>
      <c r="CF10" s="470">
        <f t="shared" si="0"/>
        <v>0</v>
      </c>
      <c r="CG10" s="470"/>
      <c r="CH10" s="1007" t="e">
        <f>CF10*#REF!</f>
        <v>#REF!</v>
      </c>
      <c r="CI10" s="1008"/>
      <c r="CJ10" s="1008"/>
      <c r="CK10" s="1008"/>
      <c r="CL10" s="1008"/>
      <c r="CM10" s="1008"/>
      <c r="CN10" s="1008"/>
      <c r="CO10" s="1008"/>
      <c r="CP10" s="1008"/>
      <c r="CQ10" s="1008"/>
      <c r="CR10" s="1008"/>
      <c r="CS10" s="1018"/>
      <c r="CT10" s="470"/>
      <c r="CU10" s="1153" t="e">
        <f t="shared" ref="CU10:CU17" si="1">CH10/60</f>
        <v>#REF!</v>
      </c>
      <c r="CV10" s="1154"/>
      <c r="CW10" s="1154"/>
      <c r="CX10" s="1154"/>
      <c r="CY10" s="1154"/>
      <c r="CZ10" s="1154"/>
      <c r="DA10" s="1154"/>
      <c r="DB10" s="1154"/>
      <c r="DC10" s="1154"/>
      <c r="DD10" s="1154"/>
      <c r="DE10" s="1154"/>
      <c r="DF10" s="1155"/>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0"/>
      <c r="FK10" s="470"/>
      <c r="FL10" s="470"/>
      <c r="FM10" s="470"/>
      <c r="FN10" s="470"/>
      <c r="FO10" s="470"/>
      <c r="FP10" s="470"/>
      <c r="FQ10" s="470"/>
      <c r="FR10" s="470"/>
      <c r="FS10" s="470"/>
      <c r="FT10" s="468"/>
      <c r="FU10" s="468"/>
      <c r="FV10" s="468"/>
      <c r="FW10" s="468"/>
      <c r="FX10" s="468"/>
      <c r="FY10" s="468"/>
      <c r="FZ10" s="468"/>
      <c r="GA10" s="468"/>
      <c r="GB10" s="468"/>
      <c r="GC10" s="468"/>
      <c r="GD10" s="468"/>
      <c r="GE10" s="468"/>
      <c r="GF10" s="468"/>
      <c r="GG10" s="468"/>
      <c r="GH10" s="468"/>
      <c r="GI10" s="468"/>
      <c r="GJ10" s="468"/>
      <c r="GK10" s="468"/>
      <c r="GL10" s="468"/>
      <c r="GM10" s="468"/>
      <c r="GN10" s="468"/>
      <c r="GO10" s="468"/>
      <c r="GP10" s="468"/>
      <c r="GQ10" s="468"/>
      <c r="GR10" s="468"/>
      <c r="GS10" s="468"/>
      <c r="GT10" s="468"/>
      <c r="GU10" s="468"/>
      <c r="GV10" s="468"/>
      <c r="GW10" s="468"/>
      <c r="GX10" s="468"/>
      <c r="GY10" s="468"/>
      <c r="GZ10" s="468"/>
    </row>
    <row r="11" spans="5:209" s="467" customFormat="1" ht="20.100000000000001" customHeight="1" x14ac:dyDescent="0.2">
      <c r="E11" s="1170"/>
      <c r="F11" s="1004"/>
      <c r="G11" s="1004"/>
      <c r="H11" s="1004"/>
      <c r="I11" s="1004"/>
      <c r="J11" s="1004"/>
      <c r="K11" s="1004"/>
      <c r="L11" s="1004"/>
      <c r="M11" s="1004"/>
      <c r="N11" s="1004"/>
      <c r="O11" s="1004"/>
      <c r="P11" s="1171"/>
      <c r="Q11" s="475"/>
      <c r="R11" s="476"/>
      <c r="S11" s="1156"/>
      <c r="T11" s="1156"/>
      <c r="U11" s="1156"/>
      <c r="V11" s="1156"/>
      <c r="W11" s="1144" t="s">
        <v>1406</v>
      </c>
      <c r="X11" s="1144"/>
      <c r="Y11" s="1144"/>
      <c r="Z11" s="1144"/>
      <c r="AA11" s="1144"/>
      <c r="AB11" s="1144"/>
      <c r="AC11" s="1144"/>
      <c r="AD11" s="1144"/>
      <c r="AE11" s="1144"/>
      <c r="AF11" s="1144"/>
      <c r="AG11" s="1144"/>
      <c r="AH11" s="1144"/>
      <c r="AI11" s="1144"/>
      <c r="AJ11" s="1144"/>
      <c r="AK11" s="1144"/>
      <c r="AL11" s="1144" t="s">
        <v>1396</v>
      </c>
      <c r="AM11" s="1144"/>
      <c r="AN11" s="1144"/>
      <c r="AO11" s="1144"/>
      <c r="AP11" s="1144"/>
      <c r="AQ11" s="1144"/>
      <c r="AR11" s="1144"/>
      <c r="AS11" s="1144"/>
      <c r="AT11" s="1144"/>
      <c r="AU11" s="1144"/>
      <c r="AV11" s="1144"/>
      <c r="AW11" s="1144"/>
      <c r="AX11" s="1144"/>
      <c r="AY11" s="1144"/>
      <c r="AZ11" s="1144"/>
      <c r="BA11" s="1144"/>
      <c r="BB11" s="1144"/>
      <c r="BC11" s="470"/>
      <c r="BD11" s="1129">
        <f>BD8</f>
        <v>0</v>
      </c>
      <c r="BE11" s="1129"/>
      <c r="BF11" s="1129"/>
      <c r="BG11" s="1129"/>
      <c r="BH11" s="1129"/>
      <c r="BI11" s="1129"/>
      <c r="BJ11" s="1129"/>
      <c r="BK11" s="1129"/>
      <c r="BL11" s="1129"/>
      <c r="BM11" s="470"/>
      <c r="BN11" s="1129">
        <f>'CH Equipe'!O25</f>
        <v>0</v>
      </c>
      <c r="BO11" s="1129"/>
      <c r="BP11" s="1129"/>
      <c r="BQ11" s="1129"/>
      <c r="BR11" s="1129"/>
      <c r="BS11" s="1129"/>
      <c r="BT11" s="1129"/>
      <c r="BU11" s="1129"/>
      <c r="BV11" s="1129"/>
      <c r="BW11" s="1163">
        <f t="shared" ref="BW11:BW18" si="2">BN11/11/4</f>
        <v>0</v>
      </c>
      <c r="BX11" s="1163"/>
      <c r="BY11" s="1163"/>
      <c r="BZ11" s="1163"/>
      <c r="CA11" s="1163"/>
      <c r="CB11" s="1163"/>
      <c r="CC11" s="1163"/>
      <c r="CD11" s="1163"/>
      <c r="CE11" s="1163"/>
      <c r="CF11" s="470">
        <f t="shared" si="0"/>
        <v>0</v>
      </c>
      <c r="CG11" s="470"/>
      <c r="CH11" s="1007" t="e">
        <f>CF11*#REF!</f>
        <v>#REF!</v>
      </c>
      <c r="CI11" s="1008"/>
      <c r="CJ11" s="1008"/>
      <c r="CK11" s="1008"/>
      <c r="CL11" s="1008"/>
      <c r="CM11" s="1008"/>
      <c r="CN11" s="1008"/>
      <c r="CO11" s="1008"/>
      <c r="CP11" s="1008"/>
      <c r="CQ11" s="1008"/>
      <c r="CR11" s="1008"/>
      <c r="CS11" s="1018"/>
      <c r="CT11" s="470"/>
      <c r="CU11" s="1153" t="e">
        <f t="shared" si="1"/>
        <v>#REF!</v>
      </c>
      <c r="CV11" s="1154"/>
      <c r="CW11" s="1154"/>
      <c r="CX11" s="1154"/>
      <c r="CY11" s="1154"/>
      <c r="CZ11" s="1154"/>
      <c r="DA11" s="1154"/>
      <c r="DB11" s="1154"/>
      <c r="DC11" s="1154"/>
      <c r="DD11" s="1154"/>
      <c r="DE11" s="1154"/>
      <c r="DF11" s="1155"/>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0"/>
      <c r="FK11" s="470"/>
      <c r="FL11" s="470"/>
      <c r="FM11" s="470"/>
      <c r="FN11" s="470"/>
      <c r="FO11" s="470"/>
      <c r="FP11" s="470"/>
      <c r="FQ11" s="470"/>
      <c r="FR11" s="470"/>
      <c r="FS11" s="470"/>
      <c r="FT11" s="468"/>
      <c r="FU11" s="468"/>
      <c r="FV11" s="468"/>
      <c r="FW11" s="468"/>
      <c r="FX11" s="468"/>
      <c r="FY11" s="468"/>
      <c r="FZ11" s="468"/>
      <c r="GA11" s="468"/>
      <c r="GB11" s="468"/>
      <c r="GC11" s="468"/>
      <c r="GD11" s="468"/>
      <c r="GE11" s="468"/>
      <c r="GF11" s="468"/>
      <c r="GG11" s="468"/>
      <c r="GH11" s="468"/>
      <c r="GI11" s="468"/>
      <c r="GJ11" s="468"/>
      <c r="GK11" s="468"/>
      <c r="GL11" s="468"/>
      <c r="GM11" s="468"/>
      <c r="GN11" s="468"/>
      <c r="GO11" s="468"/>
      <c r="GP11" s="468"/>
      <c r="GQ11" s="468"/>
      <c r="GR11" s="468"/>
      <c r="GS11" s="468"/>
      <c r="GT11" s="468"/>
      <c r="GU11" s="468"/>
      <c r="GV11" s="468"/>
      <c r="GW11" s="468"/>
      <c r="GX11" s="468"/>
      <c r="GY11" s="468"/>
      <c r="GZ11" s="468"/>
    </row>
    <row r="12" spans="5:209" s="467" customFormat="1" ht="20.100000000000001" customHeight="1" x14ac:dyDescent="0.2">
      <c r="E12" s="1170"/>
      <c r="F12" s="1004"/>
      <c r="G12" s="1004"/>
      <c r="H12" s="1004"/>
      <c r="I12" s="1004"/>
      <c r="J12" s="1004"/>
      <c r="K12" s="1004"/>
      <c r="L12" s="1004"/>
      <c r="M12" s="1004"/>
      <c r="N12" s="1004"/>
      <c r="O12" s="1004"/>
      <c r="P12" s="1171"/>
      <c r="Q12" s="477"/>
      <c r="R12" s="476"/>
      <c r="S12" s="1156"/>
      <c r="T12" s="1156"/>
      <c r="U12" s="1156"/>
      <c r="V12" s="1156"/>
      <c r="W12" s="1144"/>
      <c r="X12" s="1144"/>
      <c r="Y12" s="1144"/>
      <c r="Z12" s="1144"/>
      <c r="AA12" s="1144"/>
      <c r="AB12" s="1144"/>
      <c r="AC12" s="1144"/>
      <c r="AD12" s="1144"/>
      <c r="AE12" s="1144"/>
      <c r="AF12" s="1144"/>
      <c r="AG12" s="1144"/>
      <c r="AH12" s="1144"/>
      <c r="AI12" s="1144"/>
      <c r="AJ12" s="1144"/>
      <c r="AK12" s="1144"/>
      <c r="AL12" s="1144" t="s">
        <v>1397</v>
      </c>
      <c r="AM12" s="1144"/>
      <c r="AN12" s="1144"/>
      <c r="AO12" s="1144"/>
      <c r="AP12" s="1144"/>
      <c r="AQ12" s="1144"/>
      <c r="AR12" s="1144"/>
      <c r="AS12" s="1144"/>
      <c r="AT12" s="1144"/>
      <c r="AU12" s="1144"/>
      <c r="AV12" s="1144"/>
      <c r="AW12" s="1144"/>
      <c r="AX12" s="1144"/>
      <c r="AY12" s="1144"/>
      <c r="AZ12" s="1144"/>
      <c r="BA12" s="1144"/>
      <c r="BB12" s="1144"/>
      <c r="BC12" s="470"/>
      <c r="BD12" s="1129">
        <f>BD9</f>
        <v>0</v>
      </c>
      <c r="BE12" s="1129"/>
      <c r="BF12" s="1129"/>
      <c r="BG12" s="1129"/>
      <c r="BH12" s="1129"/>
      <c r="BI12" s="1129"/>
      <c r="BJ12" s="1129"/>
      <c r="BK12" s="1129"/>
      <c r="BL12" s="1129"/>
      <c r="BM12" s="470"/>
      <c r="BN12" s="1129">
        <f>'CH Equipe'!X26+'CH Equipe'!X27</f>
        <v>0</v>
      </c>
      <c r="BO12" s="1129"/>
      <c r="BP12" s="1129"/>
      <c r="BQ12" s="1129"/>
      <c r="BR12" s="1129"/>
      <c r="BS12" s="1129"/>
      <c r="BT12" s="1129"/>
      <c r="BU12" s="1129"/>
      <c r="BV12" s="1129"/>
      <c r="BW12" s="1163">
        <f t="shared" si="2"/>
        <v>0</v>
      </c>
      <c r="BX12" s="1163"/>
      <c r="BY12" s="1163"/>
      <c r="BZ12" s="1163"/>
      <c r="CA12" s="1163"/>
      <c r="CB12" s="1163"/>
      <c r="CC12" s="1163"/>
      <c r="CD12" s="1163"/>
      <c r="CE12" s="1163"/>
      <c r="CF12" s="470">
        <f t="shared" si="0"/>
        <v>0</v>
      </c>
      <c r="CG12" s="470"/>
      <c r="CH12" s="1007" t="e">
        <f>CF12*#REF!</f>
        <v>#REF!</v>
      </c>
      <c r="CI12" s="1008"/>
      <c r="CJ12" s="1008"/>
      <c r="CK12" s="1008"/>
      <c r="CL12" s="1008"/>
      <c r="CM12" s="1008"/>
      <c r="CN12" s="1008"/>
      <c r="CO12" s="1008"/>
      <c r="CP12" s="1008"/>
      <c r="CQ12" s="1008"/>
      <c r="CR12" s="1008"/>
      <c r="CS12" s="1018"/>
      <c r="CT12" s="470"/>
      <c r="CU12" s="1153" t="e">
        <f t="shared" si="1"/>
        <v>#REF!</v>
      </c>
      <c r="CV12" s="1154"/>
      <c r="CW12" s="1154"/>
      <c r="CX12" s="1154"/>
      <c r="CY12" s="1154"/>
      <c r="CZ12" s="1154"/>
      <c r="DA12" s="1154"/>
      <c r="DB12" s="1154"/>
      <c r="DC12" s="1154"/>
      <c r="DD12" s="1154"/>
      <c r="DE12" s="1154"/>
      <c r="DF12" s="1155"/>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0"/>
      <c r="FK12" s="470"/>
      <c r="FL12" s="470"/>
      <c r="FM12" s="470"/>
      <c r="FN12" s="470"/>
      <c r="FO12" s="470"/>
      <c r="FP12" s="470"/>
      <c r="FQ12" s="470"/>
      <c r="FR12" s="470"/>
      <c r="FS12" s="470"/>
      <c r="FT12" s="468"/>
      <c r="FU12" s="468"/>
      <c r="FV12" s="468"/>
      <c r="FW12" s="468"/>
      <c r="FX12" s="468"/>
      <c r="FY12" s="468"/>
      <c r="FZ12" s="468"/>
      <c r="GA12" s="468"/>
      <c r="GB12" s="468"/>
      <c r="GC12" s="468"/>
      <c r="GD12" s="468"/>
      <c r="GE12" s="468"/>
      <c r="GF12" s="468"/>
      <c r="GG12" s="468"/>
      <c r="GH12" s="468"/>
      <c r="GI12" s="468"/>
      <c r="GJ12" s="468"/>
      <c r="GK12" s="468"/>
      <c r="GL12" s="468"/>
      <c r="GM12" s="468"/>
      <c r="GN12" s="468"/>
      <c r="GO12" s="468"/>
      <c r="GP12" s="468"/>
      <c r="GQ12" s="468"/>
      <c r="GR12" s="468"/>
      <c r="GS12" s="468"/>
      <c r="GT12" s="468"/>
      <c r="GU12" s="468"/>
      <c r="GV12" s="468"/>
      <c r="GW12" s="468"/>
      <c r="GX12" s="468"/>
      <c r="GY12" s="468"/>
      <c r="GZ12" s="468"/>
    </row>
    <row r="13" spans="5:209" s="467" customFormat="1" ht="20.100000000000001" customHeight="1" x14ac:dyDescent="0.2">
      <c r="E13" s="1170"/>
      <c r="F13" s="1004"/>
      <c r="G13" s="1004"/>
      <c r="H13" s="1004"/>
      <c r="I13" s="1004"/>
      <c r="J13" s="1004"/>
      <c r="K13" s="1004"/>
      <c r="L13" s="1004"/>
      <c r="M13" s="1004"/>
      <c r="N13" s="1004"/>
      <c r="O13" s="1004"/>
      <c r="P13" s="1171"/>
      <c r="Q13" s="475"/>
      <c r="R13" s="476"/>
      <c r="S13" s="1156"/>
      <c r="T13" s="1156"/>
      <c r="U13" s="1156"/>
      <c r="V13" s="1156"/>
      <c r="W13" s="1144" t="s">
        <v>1407</v>
      </c>
      <c r="X13" s="1144"/>
      <c r="Y13" s="1144"/>
      <c r="Z13" s="1144"/>
      <c r="AA13" s="1144"/>
      <c r="AB13" s="1144"/>
      <c r="AC13" s="1144"/>
      <c r="AD13" s="1144"/>
      <c r="AE13" s="1144"/>
      <c r="AF13" s="1144"/>
      <c r="AG13" s="1144"/>
      <c r="AH13" s="1144"/>
      <c r="AI13" s="1144"/>
      <c r="AJ13" s="1144"/>
      <c r="AK13" s="1144"/>
      <c r="AL13" s="1144" t="s">
        <v>1396</v>
      </c>
      <c r="AM13" s="1144"/>
      <c r="AN13" s="1144"/>
      <c r="AO13" s="1144"/>
      <c r="AP13" s="1144"/>
      <c r="AQ13" s="1144"/>
      <c r="AR13" s="1144"/>
      <c r="AS13" s="1144"/>
      <c r="AT13" s="1144"/>
      <c r="AU13" s="1144"/>
      <c r="AV13" s="1144"/>
      <c r="AW13" s="1144"/>
      <c r="AX13" s="1144"/>
      <c r="AY13" s="1144"/>
      <c r="AZ13" s="1144"/>
      <c r="BA13" s="1144"/>
      <c r="BB13" s="1144"/>
      <c r="BC13" s="470"/>
      <c r="BD13" s="1129">
        <f>BD8</f>
        <v>0</v>
      </c>
      <c r="BE13" s="1129"/>
      <c r="BF13" s="1129"/>
      <c r="BG13" s="1129"/>
      <c r="BH13" s="1129"/>
      <c r="BI13" s="1129"/>
      <c r="BJ13" s="1129"/>
      <c r="BK13" s="1129"/>
      <c r="BL13" s="1129"/>
      <c r="BM13" s="470"/>
      <c r="BN13" s="1129">
        <f>'CH Equipe'!O30</f>
        <v>0</v>
      </c>
      <c r="BO13" s="1129"/>
      <c r="BP13" s="1129"/>
      <c r="BQ13" s="1129"/>
      <c r="BR13" s="1129"/>
      <c r="BS13" s="1129"/>
      <c r="BT13" s="1129"/>
      <c r="BU13" s="1129"/>
      <c r="BV13" s="1129"/>
      <c r="BW13" s="1163">
        <f t="shared" si="2"/>
        <v>0</v>
      </c>
      <c r="BX13" s="1163"/>
      <c r="BY13" s="1163"/>
      <c r="BZ13" s="1163"/>
      <c r="CA13" s="1163"/>
      <c r="CB13" s="1163"/>
      <c r="CC13" s="1163"/>
      <c r="CD13" s="1163"/>
      <c r="CE13" s="1163"/>
      <c r="CF13" s="470">
        <f t="shared" si="0"/>
        <v>0</v>
      </c>
      <c r="CG13" s="470"/>
      <c r="CH13" s="1007" t="e">
        <f>CF13*#REF!</f>
        <v>#REF!</v>
      </c>
      <c r="CI13" s="1008"/>
      <c r="CJ13" s="1008"/>
      <c r="CK13" s="1008"/>
      <c r="CL13" s="1008"/>
      <c r="CM13" s="1008"/>
      <c r="CN13" s="1008"/>
      <c r="CO13" s="1008"/>
      <c r="CP13" s="1008"/>
      <c r="CQ13" s="1008"/>
      <c r="CR13" s="1008"/>
      <c r="CS13" s="1018"/>
      <c r="CT13" s="470"/>
      <c r="CU13" s="1153" t="e">
        <f t="shared" si="1"/>
        <v>#REF!</v>
      </c>
      <c r="CV13" s="1154"/>
      <c r="CW13" s="1154"/>
      <c r="CX13" s="1154"/>
      <c r="CY13" s="1154"/>
      <c r="CZ13" s="1154"/>
      <c r="DA13" s="1154"/>
      <c r="DB13" s="1154"/>
      <c r="DC13" s="1154"/>
      <c r="DD13" s="1154"/>
      <c r="DE13" s="1154"/>
      <c r="DF13" s="1155"/>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0"/>
      <c r="FK13" s="470"/>
      <c r="FL13" s="470"/>
      <c r="FM13" s="470"/>
      <c r="FN13" s="470"/>
      <c r="FO13" s="470"/>
      <c r="FP13" s="470"/>
      <c r="FQ13" s="470"/>
      <c r="FR13" s="470"/>
      <c r="FS13" s="470"/>
      <c r="FT13" s="468"/>
      <c r="FU13" s="468"/>
      <c r="FV13" s="468"/>
      <c r="FW13" s="468"/>
      <c r="FX13" s="468"/>
      <c r="FY13" s="468"/>
      <c r="FZ13" s="468"/>
      <c r="GA13" s="468"/>
      <c r="GB13" s="468"/>
      <c r="GC13" s="468"/>
      <c r="GD13" s="468"/>
      <c r="GE13" s="468"/>
      <c r="GF13" s="468"/>
      <c r="GG13" s="468"/>
      <c r="GH13" s="468"/>
      <c r="GI13" s="468"/>
      <c r="GJ13" s="468"/>
      <c r="GK13" s="468"/>
      <c r="GL13" s="468"/>
      <c r="GM13" s="468"/>
      <c r="GN13" s="468"/>
      <c r="GO13" s="468"/>
      <c r="GP13" s="468"/>
      <c r="GQ13" s="468"/>
      <c r="GR13" s="468"/>
      <c r="GS13" s="468"/>
      <c r="GT13" s="468"/>
      <c r="GU13" s="468"/>
      <c r="GV13" s="468"/>
      <c r="GW13" s="468"/>
      <c r="GX13" s="468"/>
      <c r="GY13" s="468"/>
      <c r="GZ13" s="468"/>
    </row>
    <row r="14" spans="5:209" s="467" customFormat="1" ht="20.100000000000001" customHeight="1" x14ac:dyDescent="0.2">
      <c r="E14" s="1170"/>
      <c r="F14" s="1004"/>
      <c r="G14" s="1004"/>
      <c r="H14" s="1004"/>
      <c r="I14" s="1004"/>
      <c r="J14" s="1004"/>
      <c r="K14" s="1004"/>
      <c r="L14" s="1004"/>
      <c r="M14" s="1004"/>
      <c r="N14" s="1004"/>
      <c r="O14" s="1004"/>
      <c r="P14" s="1171"/>
      <c r="Q14" s="477"/>
      <c r="R14" s="476"/>
      <c r="S14" s="1156"/>
      <c r="T14" s="1156"/>
      <c r="U14" s="1156"/>
      <c r="V14" s="1156"/>
      <c r="W14" s="1144"/>
      <c r="X14" s="1144"/>
      <c r="Y14" s="1144"/>
      <c r="Z14" s="1144"/>
      <c r="AA14" s="1144"/>
      <c r="AB14" s="1144"/>
      <c r="AC14" s="1144"/>
      <c r="AD14" s="1144"/>
      <c r="AE14" s="1144"/>
      <c r="AF14" s="1144"/>
      <c r="AG14" s="1144"/>
      <c r="AH14" s="1144"/>
      <c r="AI14" s="1144"/>
      <c r="AJ14" s="1144"/>
      <c r="AK14" s="1144"/>
      <c r="AL14" s="1144" t="s">
        <v>1397</v>
      </c>
      <c r="AM14" s="1144"/>
      <c r="AN14" s="1144"/>
      <c r="AO14" s="1144"/>
      <c r="AP14" s="1144"/>
      <c r="AQ14" s="1144"/>
      <c r="AR14" s="1144"/>
      <c r="AS14" s="1144"/>
      <c r="AT14" s="1144"/>
      <c r="AU14" s="1144"/>
      <c r="AV14" s="1144"/>
      <c r="AW14" s="1144"/>
      <c r="AX14" s="1144"/>
      <c r="AY14" s="1144"/>
      <c r="AZ14" s="1144"/>
      <c r="BA14" s="1144"/>
      <c r="BB14" s="1144"/>
      <c r="BC14" s="470"/>
      <c r="BD14" s="1129">
        <f>BD9</f>
        <v>0</v>
      </c>
      <c r="BE14" s="1129"/>
      <c r="BF14" s="1129"/>
      <c r="BG14" s="1129"/>
      <c r="BH14" s="1129"/>
      <c r="BI14" s="1129"/>
      <c r="BJ14" s="1129"/>
      <c r="BK14" s="1129"/>
      <c r="BL14" s="1129"/>
      <c r="BM14" s="470"/>
      <c r="BN14" s="1129">
        <f>'CH Equipe'!X31+'CH Equipe'!X32</f>
        <v>0</v>
      </c>
      <c r="BO14" s="1129"/>
      <c r="BP14" s="1129"/>
      <c r="BQ14" s="1129"/>
      <c r="BR14" s="1129"/>
      <c r="BS14" s="1129"/>
      <c r="BT14" s="1129"/>
      <c r="BU14" s="1129"/>
      <c r="BV14" s="1129"/>
      <c r="BW14" s="1163">
        <f t="shared" si="2"/>
        <v>0</v>
      </c>
      <c r="BX14" s="1163"/>
      <c r="BY14" s="1163"/>
      <c r="BZ14" s="1163"/>
      <c r="CA14" s="1163"/>
      <c r="CB14" s="1163"/>
      <c r="CC14" s="1163"/>
      <c r="CD14" s="1163"/>
      <c r="CE14" s="1163"/>
      <c r="CF14" s="470">
        <f t="shared" si="0"/>
        <v>0</v>
      </c>
      <c r="CG14" s="470"/>
      <c r="CH14" s="1007" t="e">
        <f>CF14*#REF!</f>
        <v>#REF!</v>
      </c>
      <c r="CI14" s="1008"/>
      <c r="CJ14" s="1008"/>
      <c r="CK14" s="1008"/>
      <c r="CL14" s="1008"/>
      <c r="CM14" s="1008"/>
      <c r="CN14" s="1008"/>
      <c r="CO14" s="1008"/>
      <c r="CP14" s="1008"/>
      <c r="CQ14" s="1008"/>
      <c r="CR14" s="1008"/>
      <c r="CS14" s="1018"/>
      <c r="CT14" s="470"/>
      <c r="CU14" s="1153" t="e">
        <f t="shared" si="1"/>
        <v>#REF!</v>
      </c>
      <c r="CV14" s="1154"/>
      <c r="CW14" s="1154"/>
      <c r="CX14" s="1154"/>
      <c r="CY14" s="1154"/>
      <c r="CZ14" s="1154"/>
      <c r="DA14" s="1154"/>
      <c r="DB14" s="1154"/>
      <c r="DC14" s="1154"/>
      <c r="DD14" s="1154"/>
      <c r="DE14" s="1154"/>
      <c r="DF14" s="1155"/>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0"/>
      <c r="FK14" s="470"/>
      <c r="FL14" s="470"/>
      <c r="FM14" s="470"/>
      <c r="FN14" s="470"/>
      <c r="FO14" s="470"/>
      <c r="FP14" s="470"/>
      <c r="FQ14" s="470"/>
      <c r="FR14" s="470"/>
      <c r="FS14" s="470"/>
      <c r="FT14" s="468"/>
      <c r="FU14" s="468"/>
      <c r="FV14" s="468"/>
      <c r="FW14" s="468"/>
      <c r="FX14" s="468"/>
      <c r="FY14" s="468"/>
      <c r="FZ14" s="468"/>
      <c r="GA14" s="468"/>
      <c r="GB14" s="468"/>
      <c r="GC14" s="468"/>
      <c r="GD14" s="468"/>
      <c r="GE14" s="468"/>
      <c r="GF14" s="468"/>
      <c r="GG14" s="468"/>
      <c r="GH14" s="468"/>
      <c r="GI14" s="468"/>
      <c r="GJ14" s="468"/>
      <c r="GK14" s="468"/>
      <c r="GL14" s="468"/>
      <c r="GM14" s="468"/>
      <c r="GN14" s="468"/>
      <c r="GO14" s="468"/>
      <c r="GP14" s="468"/>
      <c r="GQ14" s="468"/>
      <c r="GR14" s="468"/>
      <c r="GS14" s="468"/>
      <c r="GT14" s="468"/>
      <c r="GU14" s="468"/>
      <c r="GV14" s="468"/>
      <c r="GW14" s="468"/>
      <c r="GX14" s="468"/>
      <c r="GY14" s="468"/>
      <c r="GZ14" s="468"/>
    </row>
    <row r="15" spans="5:209" s="467" customFormat="1" ht="20.100000000000001" customHeight="1" x14ac:dyDescent="0.2">
      <c r="E15" s="1170"/>
      <c r="F15" s="1004"/>
      <c r="G15" s="1004"/>
      <c r="H15" s="1004"/>
      <c r="I15" s="1004"/>
      <c r="J15" s="1004"/>
      <c r="K15" s="1004"/>
      <c r="L15" s="1004"/>
      <c r="M15" s="1004"/>
      <c r="N15" s="1004"/>
      <c r="O15" s="1004"/>
      <c r="P15" s="1171"/>
      <c r="Q15" s="477"/>
      <c r="R15" s="476"/>
      <c r="S15" s="1156"/>
      <c r="T15" s="1156"/>
      <c r="U15" s="1156"/>
      <c r="V15" s="1156"/>
      <c r="W15" s="1144" t="s">
        <v>63</v>
      </c>
      <c r="X15" s="1144"/>
      <c r="Y15" s="1144"/>
      <c r="Z15" s="1144"/>
      <c r="AA15" s="1144"/>
      <c r="AB15" s="1144"/>
      <c r="AC15" s="1144"/>
      <c r="AD15" s="1144"/>
      <c r="AE15" s="1144"/>
      <c r="AF15" s="1144"/>
      <c r="AG15" s="1144"/>
      <c r="AH15" s="1144"/>
      <c r="AI15" s="1144"/>
      <c r="AJ15" s="1144"/>
      <c r="AK15" s="1144"/>
      <c r="AL15" s="1144" t="s">
        <v>1396</v>
      </c>
      <c r="AM15" s="1144"/>
      <c r="AN15" s="1144"/>
      <c r="AO15" s="1144"/>
      <c r="AP15" s="1144"/>
      <c r="AQ15" s="1144"/>
      <c r="AR15" s="1144"/>
      <c r="AS15" s="1144"/>
      <c r="AT15" s="1144"/>
      <c r="AU15" s="1144"/>
      <c r="AV15" s="1144"/>
      <c r="AW15" s="1144"/>
      <c r="AX15" s="1144"/>
      <c r="AY15" s="1144"/>
      <c r="AZ15" s="1144"/>
      <c r="BA15" s="1144"/>
      <c r="BB15" s="1144"/>
      <c r="BC15" s="470"/>
      <c r="BD15" s="1129">
        <f>BD8</f>
        <v>0</v>
      </c>
      <c r="BE15" s="1129"/>
      <c r="BF15" s="1129"/>
      <c r="BG15" s="1129"/>
      <c r="BH15" s="1129"/>
      <c r="BI15" s="1129"/>
      <c r="BJ15" s="1129"/>
      <c r="BK15" s="1129"/>
      <c r="BL15" s="1129"/>
      <c r="BM15" s="470"/>
      <c r="BN15" s="1129">
        <f>'CH Equipe'!O41</f>
        <v>0</v>
      </c>
      <c r="BO15" s="1129"/>
      <c r="BP15" s="1129"/>
      <c r="BQ15" s="1129"/>
      <c r="BR15" s="1129"/>
      <c r="BS15" s="1129"/>
      <c r="BT15" s="1129"/>
      <c r="BU15" s="1129"/>
      <c r="BV15" s="1129"/>
      <c r="BW15" s="1163">
        <f t="shared" si="2"/>
        <v>0</v>
      </c>
      <c r="BX15" s="1163"/>
      <c r="BY15" s="1163"/>
      <c r="BZ15" s="1163"/>
      <c r="CA15" s="1163"/>
      <c r="CB15" s="1163"/>
      <c r="CC15" s="1163"/>
      <c r="CD15" s="1163"/>
      <c r="CE15" s="1163"/>
      <c r="CF15" s="470">
        <f t="shared" si="0"/>
        <v>0</v>
      </c>
      <c r="CG15" s="470"/>
      <c r="CH15" s="1007" t="e">
        <f>CF15*#REF!</f>
        <v>#REF!</v>
      </c>
      <c r="CI15" s="1008"/>
      <c r="CJ15" s="1008"/>
      <c r="CK15" s="1008"/>
      <c r="CL15" s="1008"/>
      <c r="CM15" s="1008"/>
      <c r="CN15" s="1008"/>
      <c r="CO15" s="1008"/>
      <c r="CP15" s="1008"/>
      <c r="CQ15" s="1008"/>
      <c r="CR15" s="1008"/>
      <c r="CS15" s="1018"/>
      <c r="CT15" s="470"/>
      <c r="CU15" s="1153" t="e">
        <f t="shared" si="1"/>
        <v>#REF!</v>
      </c>
      <c r="CV15" s="1154"/>
      <c r="CW15" s="1154"/>
      <c r="CX15" s="1154"/>
      <c r="CY15" s="1154"/>
      <c r="CZ15" s="1154"/>
      <c r="DA15" s="1154"/>
      <c r="DB15" s="1154"/>
      <c r="DC15" s="1154"/>
      <c r="DD15" s="1154"/>
      <c r="DE15" s="1154"/>
      <c r="DF15" s="1155"/>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c r="FA15" s="472"/>
      <c r="FB15" s="472"/>
      <c r="FC15" s="472"/>
      <c r="FD15" s="472"/>
      <c r="FE15" s="472"/>
      <c r="FF15" s="472"/>
      <c r="FG15" s="472"/>
      <c r="FH15" s="472"/>
      <c r="FI15" s="472"/>
      <c r="FJ15" s="470"/>
      <c r="FK15" s="470"/>
      <c r="FL15" s="470"/>
      <c r="FM15" s="470"/>
      <c r="FN15" s="470"/>
      <c r="FO15" s="470"/>
      <c r="FP15" s="470"/>
      <c r="FQ15" s="470"/>
      <c r="FR15" s="470"/>
      <c r="FS15" s="470"/>
      <c r="FT15" s="468"/>
      <c r="FU15" s="468"/>
      <c r="FV15" s="468"/>
      <c r="FW15" s="468"/>
      <c r="FX15" s="468"/>
      <c r="FY15" s="468"/>
      <c r="FZ15" s="468"/>
      <c r="GA15" s="468"/>
      <c r="GB15" s="468"/>
      <c r="GC15" s="468"/>
      <c r="GD15" s="468"/>
      <c r="GE15" s="468"/>
      <c r="GF15" s="468"/>
      <c r="GG15" s="468"/>
      <c r="GH15" s="468"/>
      <c r="GI15" s="468"/>
      <c r="GJ15" s="468"/>
      <c r="GK15" s="468"/>
      <c r="GL15" s="468"/>
      <c r="GM15" s="468"/>
      <c r="GN15" s="468"/>
      <c r="GO15" s="468"/>
      <c r="GP15" s="468"/>
      <c r="GQ15" s="468"/>
      <c r="GR15" s="468"/>
      <c r="GS15" s="468"/>
      <c r="GT15" s="468"/>
      <c r="GU15" s="468"/>
      <c r="GV15" s="468"/>
      <c r="GW15" s="468"/>
      <c r="GX15" s="468"/>
      <c r="GY15" s="468"/>
      <c r="GZ15" s="468"/>
    </row>
    <row r="16" spans="5:209" s="467" customFormat="1" ht="20.100000000000001" customHeight="1" x14ac:dyDescent="0.2">
      <c r="E16" s="1170"/>
      <c r="F16" s="1004"/>
      <c r="G16" s="1004"/>
      <c r="H16" s="1004"/>
      <c r="I16" s="1004"/>
      <c r="J16" s="1004"/>
      <c r="K16" s="1004"/>
      <c r="L16" s="1004"/>
      <c r="M16" s="1004"/>
      <c r="N16" s="1004"/>
      <c r="O16" s="1004"/>
      <c r="P16" s="1171"/>
      <c r="Q16" s="477"/>
      <c r="R16" s="476"/>
      <c r="S16" s="1156"/>
      <c r="T16" s="1156"/>
      <c r="U16" s="1156"/>
      <c r="V16" s="1156"/>
      <c r="W16" s="1144"/>
      <c r="X16" s="1144"/>
      <c r="Y16" s="1144"/>
      <c r="Z16" s="1144"/>
      <c r="AA16" s="1144"/>
      <c r="AB16" s="1144"/>
      <c r="AC16" s="1144"/>
      <c r="AD16" s="1144"/>
      <c r="AE16" s="1144"/>
      <c r="AF16" s="1144"/>
      <c r="AG16" s="1144"/>
      <c r="AH16" s="1144"/>
      <c r="AI16" s="1144"/>
      <c r="AJ16" s="1144"/>
      <c r="AK16" s="1144"/>
      <c r="AL16" s="1144" t="s">
        <v>1397</v>
      </c>
      <c r="AM16" s="1144"/>
      <c r="AN16" s="1144"/>
      <c r="AO16" s="1144"/>
      <c r="AP16" s="1144"/>
      <c r="AQ16" s="1144"/>
      <c r="AR16" s="1144"/>
      <c r="AS16" s="1144"/>
      <c r="AT16" s="1144"/>
      <c r="AU16" s="1144"/>
      <c r="AV16" s="1144"/>
      <c r="AW16" s="1144"/>
      <c r="AX16" s="1144"/>
      <c r="AY16" s="1144"/>
      <c r="AZ16" s="1144"/>
      <c r="BA16" s="1144"/>
      <c r="BB16" s="1144"/>
      <c r="BC16" s="470"/>
      <c r="BD16" s="1129">
        <f>BD9</f>
        <v>0</v>
      </c>
      <c r="BE16" s="1129"/>
      <c r="BF16" s="1129"/>
      <c r="BG16" s="1129"/>
      <c r="BH16" s="1129"/>
      <c r="BI16" s="1129"/>
      <c r="BJ16" s="1129"/>
      <c r="BK16" s="1129"/>
      <c r="BL16" s="1129"/>
      <c r="BM16" s="470"/>
      <c r="BN16" s="1129">
        <f>'CH Equipe'!X41</f>
        <v>0</v>
      </c>
      <c r="BO16" s="1129"/>
      <c r="BP16" s="1129"/>
      <c r="BQ16" s="1129"/>
      <c r="BR16" s="1129"/>
      <c r="BS16" s="1129"/>
      <c r="BT16" s="1129"/>
      <c r="BU16" s="1129"/>
      <c r="BV16" s="1129"/>
      <c r="BW16" s="1163">
        <f t="shared" si="2"/>
        <v>0</v>
      </c>
      <c r="BX16" s="1163"/>
      <c r="BY16" s="1163"/>
      <c r="BZ16" s="1163"/>
      <c r="CA16" s="1163"/>
      <c r="CB16" s="1163"/>
      <c r="CC16" s="1163"/>
      <c r="CD16" s="1163"/>
      <c r="CE16" s="1163"/>
      <c r="CF16" s="470">
        <f t="shared" si="0"/>
        <v>0</v>
      </c>
      <c r="CG16" s="470"/>
      <c r="CH16" s="1007" t="e">
        <f>CF16*#REF!</f>
        <v>#REF!</v>
      </c>
      <c r="CI16" s="1008"/>
      <c r="CJ16" s="1008"/>
      <c r="CK16" s="1008"/>
      <c r="CL16" s="1008"/>
      <c r="CM16" s="1008"/>
      <c r="CN16" s="1008"/>
      <c r="CO16" s="1008"/>
      <c r="CP16" s="1008"/>
      <c r="CQ16" s="1008"/>
      <c r="CR16" s="1008"/>
      <c r="CS16" s="1018"/>
      <c r="CT16" s="470"/>
      <c r="CU16" s="1153" t="e">
        <f t="shared" si="1"/>
        <v>#REF!</v>
      </c>
      <c r="CV16" s="1154"/>
      <c r="CW16" s="1154"/>
      <c r="CX16" s="1154"/>
      <c r="CY16" s="1154"/>
      <c r="CZ16" s="1154"/>
      <c r="DA16" s="1154"/>
      <c r="DB16" s="1154"/>
      <c r="DC16" s="1154"/>
      <c r="DD16" s="1154"/>
      <c r="DE16" s="1154"/>
      <c r="DF16" s="1155"/>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0"/>
      <c r="FK16" s="470"/>
      <c r="FL16" s="470"/>
      <c r="FM16" s="470"/>
      <c r="FN16" s="470"/>
      <c r="FO16" s="470"/>
      <c r="FP16" s="470"/>
      <c r="FQ16" s="470"/>
      <c r="FR16" s="470"/>
      <c r="FS16" s="470"/>
      <c r="FT16" s="468"/>
      <c r="FU16" s="468"/>
      <c r="FV16" s="468"/>
      <c r="FW16" s="468"/>
      <c r="FX16" s="468"/>
      <c r="FY16" s="468"/>
      <c r="FZ16" s="468"/>
      <c r="GA16" s="468"/>
      <c r="GB16" s="468"/>
      <c r="GC16" s="468"/>
      <c r="GD16" s="468"/>
      <c r="GE16" s="468"/>
      <c r="GF16" s="468"/>
      <c r="GG16" s="468"/>
      <c r="GH16" s="468"/>
      <c r="GI16" s="468"/>
      <c r="GJ16" s="468"/>
      <c r="GK16" s="468"/>
      <c r="GL16" s="468"/>
      <c r="GM16" s="468"/>
      <c r="GN16" s="468"/>
      <c r="GO16" s="468"/>
      <c r="GP16" s="468"/>
      <c r="GQ16" s="468"/>
      <c r="GR16" s="468"/>
      <c r="GS16" s="468"/>
      <c r="GT16" s="468"/>
      <c r="GU16" s="468"/>
      <c r="GV16" s="468"/>
      <c r="GW16" s="468"/>
      <c r="GX16" s="468"/>
      <c r="GY16" s="468"/>
      <c r="GZ16" s="468"/>
    </row>
    <row r="17" spans="5:208" s="467" customFormat="1" ht="20.100000000000001" customHeight="1" x14ac:dyDescent="0.2">
      <c r="E17" s="1170"/>
      <c r="F17" s="1004"/>
      <c r="G17" s="1004"/>
      <c r="H17" s="1004"/>
      <c r="I17" s="1004"/>
      <c r="J17" s="1004"/>
      <c r="K17" s="1004"/>
      <c r="L17" s="1004"/>
      <c r="M17" s="1004"/>
      <c r="N17" s="1004"/>
      <c r="O17" s="1004"/>
      <c r="P17" s="1171"/>
      <c r="Q17" s="477"/>
      <c r="R17" s="476"/>
      <c r="S17" s="1156"/>
      <c r="T17" s="1156"/>
      <c r="U17" s="1156"/>
      <c r="V17" s="1156"/>
      <c r="W17" s="1144" t="s">
        <v>1405</v>
      </c>
      <c r="X17" s="1144"/>
      <c r="Y17" s="1144"/>
      <c r="Z17" s="1144"/>
      <c r="AA17" s="1144"/>
      <c r="AB17" s="1144"/>
      <c r="AC17" s="1144"/>
      <c r="AD17" s="1144"/>
      <c r="AE17" s="1144"/>
      <c r="AF17" s="1144"/>
      <c r="AG17" s="1144"/>
      <c r="AH17" s="1144"/>
      <c r="AI17" s="1144"/>
      <c r="AJ17" s="1144"/>
      <c r="AK17" s="1144"/>
      <c r="AL17" s="1144" t="s">
        <v>1396</v>
      </c>
      <c r="AM17" s="1144"/>
      <c r="AN17" s="1144"/>
      <c r="AO17" s="1144"/>
      <c r="AP17" s="1144"/>
      <c r="AQ17" s="1144"/>
      <c r="AR17" s="1144"/>
      <c r="AS17" s="1144"/>
      <c r="AT17" s="1144"/>
      <c r="AU17" s="1144"/>
      <c r="AV17" s="1144"/>
      <c r="AW17" s="1144"/>
      <c r="AX17" s="1144"/>
      <c r="AY17" s="1144"/>
      <c r="AZ17" s="1144"/>
      <c r="BA17" s="1144"/>
      <c r="BB17" s="1144"/>
      <c r="BC17" s="470"/>
      <c r="BD17" s="1129">
        <f t="shared" ref="BD17:BD24" si="3">BD8</f>
        <v>0</v>
      </c>
      <c r="BE17" s="1129"/>
      <c r="BF17" s="1129"/>
      <c r="BG17" s="1129"/>
      <c r="BH17" s="1129"/>
      <c r="BI17" s="1129"/>
      <c r="BJ17" s="1129"/>
      <c r="BK17" s="1129"/>
      <c r="BL17" s="1129"/>
      <c r="BM17" s="470"/>
      <c r="BN17" s="1129">
        <f>'CH Equipe'!O48</f>
        <v>0</v>
      </c>
      <c r="BO17" s="1129"/>
      <c r="BP17" s="1129"/>
      <c r="BQ17" s="1129"/>
      <c r="BR17" s="1129"/>
      <c r="BS17" s="1129"/>
      <c r="BT17" s="1129"/>
      <c r="BU17" s="1129"/>
      <c r="BV17" s="1129"/>
      <c r="BW17" s="1163">
        <f t="shared" si="2"/>
        <v>0</v>
      </c>
      <c r="BX17" s="1163"/>
      <c r="BY17" s="1163"/>
      <c r="BZ17" s="1163"/>
      <c r="CA17" s="1163"/>
      <c r="CB17" s="1163"/>
      <c r="CC17" s="1163"/>
      <c r="CD17" s="1163"/>
      <c r="CE17" s="1163"/>
      <c r="CF17" s="470">
        <f t="shared" si="0"/>
        <v>0</v>
      </c>
      <c r="CG17" s="470"/>
      <c r="CH17" s="1007" t="e">
        <f>CF17*#REF!</f>
        <v>#REF!</v>
      </c>
      <c r="CI17" s="1008"/>
      <c r="CJ17" s="1008"/>
      <c r="CK17" s="1008"/>
      <c r="CL17" s="1008"/>
      <c r="CM17" s="1008"/>
      <c r="CN17" s="1008"/>
      <c r="CO17" s="1008"/>
      <c r="CP17" s="1008"/>
      <c r="CQ17" s="1008"/>
      <c r="CR17" s="1008"/>
      <c r="CS17" s="1018"/>
      <c r="CT17" s="470"/>
      <c r="CU17" s="1153" t="e">
        <f t="shared" si="1"/>
        <v>#REF!</v>
      </c>
      <c r="CV17" s="1154"/>
      <c r="CW17" s="1154"/>
      <c r="CX17" s="1154"/>
      <c r="CY17" s="1154"/>
      <c r="CZ17" s="1154"/>
      <c r="DA17" s="1154"/>
      <c r="DB17" s="1154"/>
      <c r="DC17" s="1154"/>
      <c r="DD17" s="1154"/>
      <c r="DE17" s="1154"/>
      <c r="DF17" s="1155"/>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0"/>
      <c r="FK17" s="470"/>
      <c r="FL17" s="470"/>
      <c r="FM17" s="470"/>
      <c r="FN17" s="470"/>
      <c r="FO17" s="470"/>
      <c r="FP17" s="470"/>
      <c r="FQ17" s="470"/>
      <c r="FR17" s="470"/>
      <c r="FS17" s="470"/>
      <c r="FT17" s="468"/>
      <c r="FU17" s="468"/>
      <c r="FV17" s="468"/>
      <c r="FW17" s="468"/>
      <c r="FX17" s="468"/>
      <c r="FY17" s="468"/>
      <c r="FZ17" s="468"/>
      <c r="GA17" s="468"/>
      <c r="GB17" s="468"/>
      <c r="GC17" s="468"/>
      <c r="GD17" s="468"/>
      <c r="GE17" s="468"/>
      <c r="GF17" s="468"/>
      <c r="GG17" s="468"/>
      <c r="GH17" s="468"/>
      <c r="GI17" s="468"/>
      <c r="GJ17" s="468"/>
      <c r="GK17" s="468"/>
      <c r="GL17" s="468"/>
      <c r="GM17" s="468"/>
      <c r="GN17" s="468"/>
      <c r="GO17" s="468"/>
      <c r="GP17" s="468"/>
      <c r="GQ17" s="468"/>
      <c r="GR17" s="468"/>
      <c r="GS17" s="468"/>
      <c r="GT17" s="468"/>
      <c r="GU17" s="468"/>
      <c r="GV17" s="468"/>
      <c r="GW17" s="468"/>
      <c r="GX17" s="468"/>
      <c r="GY17" s="468"/>
      <c r="GZ17" s="468"/>
    </row>
    <row r="18" spans="5:208" s="467" customFormat="1" ht="20.100000000000001" customHeight="1" x14ac:dyDescent="0.2">
      <c r="E18" s="1170"/>
      <c r="F18" s="1004"/>
      <c r="G18" s="1004"/>
      <c r="H18" s="1004"/>
      <c r="I18" s="1004"/>
      <c r="J18" s="1004"/>
      <c r="K18" s="1004"/>
      <c r="L18" s="1004"/>
      <c r="M18" s="1004"/>
      <c r="N18" s="1004"/>
      <c r="O18" s="1004"/>
      <c r="P18" s="1171"/>
      <c r="Q18" s="477"/>
      <c r="R18" s="476"/>
      <c r="S18" s="1156"/>
      <c r="T18" s="1156"/>
      <c r="U18" s="1156"/>
      <c r="V18" s="1156"/>
      <c r="W18" s="1144"/>
      <c r="X18" s="1144"/>
      <c r="Y18" s="1144"/>
      <c r="Z18" s="1144"/>
      <c r="AA18" s="1144"/>
      <c r="AB18" s="1144"/>
      <c r="AC18" s="1144"/>
      <c r="AD18" s="1144"/>
      <c r="AE18" s="1144"/>
      <c r="AF18" s="1144"/>
      <c r="AG18" s="1144"/>
      <c r="AH18" s="1144"/>
      <c r="AI18" s="1144"/>
      <c r="AJ18" s="1144"/>
      <c r="AK18" s="1144"/>
      <c r="AL18" s="1144" t="s">
        <v>1397</v>
      </c>
      <c r="AM18" s="1144"/>
      <c r="AN18" s="1144"/>
      <c r="AO18" s="1144"/>
      <c r="AP18" s="1144"/>
      <c r="AQ18" s="1144"/>
      <c r="AR18" s="1144"/>
      <c r="AS18" s="1144"/>
      <c r="AT18" s="1144"/>
      <c r="AU18" s="1144"/>
      <c r="AV18" s="1144"/>
      <c r="AW18" s="1144"/>
      <c r="AX18" s="1144"/>
      <c r="AY18" s="1144"/>
      <c r="AZ18" s="1144"/>
      <c r="BA18" s="1144"/>
      <c r="BB18" s="1144"/>
      <c r="BC18" s="470"/>
      <c r="BD18" s="1129">
        <f t="shared" si="3"/>
        <v>0</v>
      </c>
      <c r="BE18" s="1129"/>
      <c r="BF18" s="1129"/>
      <c r="BG18" s="1129"/>
      <c r="BH18" s="1129"/>
      <c r="BI18" s="1129"/>
      <c r="BJ18" s="1129"/>
      <c r="BK18" s="1129"/>
      <c r="BL18" s="1129"/>
      <c r="BM18" s="470"/>
      <c r="BN18" s="1129">
        <f>'CH Equipe'!X48</f>
        <v>0</v>
      </c>
      <c r="BO18" s="1129"/>
      <c r="BP18" s="1129"/>
      <c r="BQ18" s="1129"/>
      <c r="BR18" s="1129"/>
      <c r="BS18" s="1129"/>
      <c r="BT18" s="1129"/>
      <c r="BU18" s="1129"/>
      <c r="BV18" s="1129"/>
      <c r="BW18" s="1163">
        <f t="shared" si="2"/>
        <v>0</v>
      </c>
      <c r="BX18" s="1163"/>
      <c r="BY18" s="1163"/>
      <c r="BZ18" s="1163"/>
      <c r="CA18" s="1163"/>
      <c r="CB18" s="1163"/>
      <c r="CC18" s="1163"/>
      <c r="CD18" s="1163"/>
      <c r="CE18" s="1163"/>
      <c r="CF18" s="470">
        <f t="shared" si="0"/>
        <v>0</v>
      </c>
      <c r="CG18" s="470"/>
      <c r="CH18" s="1014" t="e">
        <f>CF18*#REF!</f>
        <v>#REF!</v>
      </c>
      <c r="CI18" s="1015"/>
      <c r="CJ18" s="1015"/>
      <c r="CK18" s="1015"/>
      <c r="CL18" s="1015"/>
      <c r="CM18" s="1015"/>
      <c r="CN18" s="1015"/>
      <c r="CO18" s="1015"/>
      <c r="CP18" s="1015"/>
      <c r="CQ18" s="1015"/>
      <c r="CR18" s="1015"/>
      <c r="CS18" s="1020"/>
      <c r="CT18" s="470"/>
      <c r="CU18" s="1164" t="e">
        <f>CH18/60</f>
        <v>#REF!</v>
      </c>
      <c r="CV18" s="1165"/>
      <c r="CW18" s="1165"/>
      <c r="CX18" s="1165"/>
      <c r="CY18" s="1165"/>
      <c r="CZ18" s="1165"/>
      <c r="DA18" s="1165"/>
      <c r="DB18" s="1165"/>
      <c r="DC18" s="1165"/>
      <c r="DD18" s="1165"/>
      <c r="DE18" s="1165"/>
      <c r="DF18" s="1166"/>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0"/>
      <c r="FK18" s="470"/>
      <c r="FL18" s="470"/>
      <c r="FM18" s="470"/>
      <c r="FN18" s="470"/>
      <c r="FO18" s="470"/>
      <c r="FP18" s="470"/>
      <c r="FQ18" s="470"/>
      <c r="FR18" s="470"/>
      <c r="FS18" s="470"/>
      <c r="FT18" s="468"/>
      <c r="FU18" s="468"/>
      <c r="FV18" s="468"/>
      <c r="FW18" s="468"/>
      <c r="FX18" s="468"/>
      <c r="FY18" s="468"/>
      <c r="FZ18" s="468"/>
      <c r="GA18" s="468"/>
      <c r="GB18" s="468"/>
      <c r="GC18" s="468"/>
      <c r="GD18" s="468"/>
      <c r="GE18" s="468"/>
      <c r="GF18" s="468"/>
      <c r="GG18" s="468"/>
      <c r="GH18" s="468"/>
      <c r="GI18" s="468"/>
      <c r="GJ18" s="468"/>
      <c r="GK18" s="468"/>
      <c r="GL18" s="468"/>
      <c r="GM18" s="468"/>
      <c r="GN18" s="468"/>
      <c r="GO18" s="468"/>
      <c r="GP18" s="468"/>
      <c r="GQ18" s="468"/>
      <c r="GR18" s="468"/>
      <c r="GS18" s="468"/>
      <c r="GT18" s="468"/>
      <c r="GU18" s="468"/>
      <c r="GV18" s="468"/>
      <c r="GW18" s="468"/>
      <c r="GX18" s="468"/>
      <c r="GY18" s="468"/>
      <c r="GZ18" s="468"/>
    </row>
    <row r="19" spans="5:208" s="467" customFormat="1" ht="20.100000000000001" customHeight="1" x14ac:dyDescent="0.2">
      <c r="E19" s="1170"/>
      <c r="F19" s="1004"/>
      <c r="G19" s="1004"/>
      <c r="H19" s="1004"/>
      <c r="I19" s="1004"/>
      <c r="J19" s="1004"/>
      <c r="K19" s="1004"/>
      <c r="L19" s="1004"/>
      <c r="M19" s="1004"/>
      <c r="N19" s="1004"/>
      <c r="O19" s="1004"/>
      <c r="P19" s="1171"/>
      <c r="Q19" s="477"/>
      <c r="R19" s="476"/>
      <c r="S19" s="1156"/>
      <c r="T19" s="1156"/>
      <c r="U19" s="1156"/>
      <c r="V19" s="1156"/>
      <c r="W19" s="1144" t="s">
        <v>46</v>
      </c>
      <c r="X19" s="1144"/>
      <c r="Y19" s="1144"/>
      <c r="Z19" s="1144"/>
      <c r="AA19" s="1144"/>
      <c r="AB19" s="1144"/>
      <c r="AC19" s="1144"/>
      <c r="AD19" s="1144"/>
      <c r="AE19" s="1144"/>
      <c r="AF19" s="1144"/>
      <c r="AG19" s="1144"/>
      <c r="AH19" s="1144"/>
      <c r="AI19" s="1144"/>
      <c r="AJ19" s="1144"/>
      <c r="AK19" s="1144"/>
      <c r="AL19" s="1144" t="s">
        <v>1396</v>
      </c>
      <c r="AM19" s="1144"/>
      <c r="AN19" s="1144"/>
      <c r="AO19" s="1144"/>
      <c r="AP19" s="1144"/>
      <c r="AQ19" s="1144"/>
      <c r="AR19" s="1144"/>
      <c r="AS19" s="1144"/>
      <c r="AT19" s="1144"/>
      <c r="AU19" s="1144"/>
      <c r="AV19" s="1144"/>
      <c r="AW19" s="1144"/>
      <c r="AX19" s="1144"/>
      <c r="AY19" s="1144"/>
      <c r="AZ19" s="1144"/>
      <c r="BA19" s="1144"/>
      <c r="BB19" s="1144"/>
      <c r="BC19" s="470"/>
      <c r="BD19" s="1129">
        <f t="shared" si="3"/>
        <v>0</v>
      </c>
      <c r="BE19" s="1129"/>
      <c r="BF19" s="1129"/>
      <c r="BG19" s="1129"/>
      <c r="BH19" s="1129"/>
      <c r="BI19" s="1129"/>
      <c r="BJ19" s="1129"/>
      <c r="BK19" s="1129"/>
      <c r="BL19" s="1129"/>
      <c r="BM19" s="470"/>
      <c r="BN19" s="1129">
        <f>'CH Equipe'!O60</f>
        <v>0</v>
      </c>
      <c r="BO19" s="1129"/>
      <c r="BP19" s="1129"/>
      <c r="BQ19" s="1129"/>
      <c r="BR19" s="1129"/>
      <c r="BS19" s="1129"/>
      <c r="BT19" s="1129"/>
      <c r="BU19" s="1129"/>
      <c r="BV19" s="1129"/>
      <c r="BW19" s="1163">
        <f t="shared" ref="BW19:BW24" si="4">BN19/11/4</f>
        <v>0</v>
      </c>
      <c r="BX19" s="1163"/>
      <c r="BY19" s="1163"/>
      <c r="BZ19" s="1163"/>
      <c r="CA19" s="1163"/>
      <c r="CB19" s="1163"/>
      <c r="CC19" s="1163"/>
      <c r="CD19" s="1163"/>
      <c r="CE19" s="1163"/>
      <c r="CF19" s="470"/>
      <c r="CG19" s="470"/>
      <c r="CH19" s="440"/>
      <c r="CI19" s="440"/>
      <c r="CJ19" s="440"/>
      <c r="CK19" s="440"/>
      <c r="CL19" s="440"/>
      <c r="CM19" s="440"/>
      <c r="CN19" s="440"/>
      <c r="CO19" s="440"/>
      <c r="CP19" s="440"/>
      <c r="CQ19" s="440"/>
      <c r="CR19" s="440"/>
      <c r="CS19" s="440"/>
      <c r="CT19" s="470"/>
      <c r="CU19" s="298"/>
      <c r="CV19" s="298"/>
      <c r="CW19" s="298"/>
      <c r="CX19" s="298"/>
      <c r="CY19" s="298"/>
      <c r="CZ19" s="298"/>
      <c r="DA19" s="298"/>
      <c r="DB19" s="298"/>
      <c r="DC19" s="298"/>
      <c r="DD19" s="298"/>
      <c r="DE19" s="298"/>
      <c r="DF19" s="298"/>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0"/>
      <c r="FK19" s="470"/>
      <c r="FL19" s="470"/>
      <c r="FM19" s="470"/>
      <c r="FN19" s="470"/>
      <c r="FO19" s="470"/>
      <c r="FP19" s="470"/>
      <c r="FQ19" s="470"/>
      <c r="FR19" s="470"/>
      <c r="FS19" s="470"/>
      <c r="FT19" s="468"/>
      <c r="FU19" s="468"/>
      <c r="FV19" s="468"/>
      <c r="FW19" s="468"/>
      <c r="FX19" s="468"/>
      <c r="FY19" s="468"/>
      <c r="FZ19" s="468"/>
      <c r="GA19" s="468"/>
      <c r="GB19" s="468"/>
      <c r="GC19" s="468"/>
      <c r="GD19" s="468"/>
      <c r="GE19" s="468"/>
      <c r="GF19" s="468"/>
      <c r="GG19" s="468"/>
      <c r="GH19" s="468"/>
      <c r="GI19" s="468"/>
      <c r="GJ19" s="468"/>
      <c r="GK19" s="468"/>
      <c r="GL19" s="468"/>
      <c r="GM19" s="468"/>
      <c r="GN19" s="468"/>
      <c r="GO19" s="468"/>
      <c r="GP19" s="468"/>
      <c r="GQ19" s="468"/>
      <c r="GR19" s="468"/>
      <c r="GS19" s="468"/>
      <c r="GT19" s="468"/>
      <c r="GU19" s="468"/>
      <c r="GV19" s="468"/>
      <c r="GW19" s="468"/>
      <c r="GX19" s="468"/>
      <c r="GY19" s="468"/>
      <c r="GZ19" s="468"/>
    </row>
    <row r="20" spans="5:208" s="467" customFormat="1" ht="20.100000000000001" customHeight="1" x14ac:dyDescent="0.2">
      <c r="E20" s="1170"/>
      <c r="F20" s="1004"/>
      <c r="G20" s="1004"/>
      <c r="H20" s="1004"/>
      <c r="I20" s="1004"/>
      <c r="J20" s="1004"/>
      <c r="K20" s="1004"/>
      <c r="L20" s="1004"/>
      <c r="M20" s="1004"/>
      <c r="N20" s="1004"/>
      <c r="O20" s="1004"/>
      <c r="P20" s="1171"/>
      <c r="Q20" s="477"/>
      <c r="R20" s="476"/>
      <c r="S20" s="1156"/>
      <c r="T20" s="1156"/>
      <c r="U20" s="1156"/>
      <c r="V20" s="1156"/>
      <c r="W20" s="1144"/>
      <c r="X20" s="1144"/>
      <c r="Y20" s="1144"/>
      <c r="Z20" s="1144"/>
      <c r="AA20" s="1144"/>
      <c r="AB20" s="1144"/>
      <c r="AC20" s="1144"/>
      <c r="AD20" s="1144"/>
      <c r="AE20" s="1144"/>
      <c r="AF20" s="1144"/>
      <c r="AG20" s="1144"/>
      <c r="AH20" s="1144"/>
      <c r="AI20" s="1144"/>
      <c r="AJ20" s="1144"/>
      <c r="AK20" s="1144"/>
      <c r="AL20" s="1144" t="s">
        <v>1397</v>
      </c>
      <c r="AM20" s="1144"/>
      <c r="AN20" s="1144"/>
      <c r="AO20" s="1144"/>
      <c r="AP20" s="1144"/>
      <c r="AQ20" s="1144"/>
      <c r="AR20" s="1144"/>
      <c r="AS20" s="1144"/>
      <c r="AT20" s="1144"/>
      <c r="AU20" s="1144"/>
      <c r="AV20" s="1144"/>
      <c r="AW20" s="1144"/>
      <c r="AX20" s="1144"/>
      <c r="AY20" s="1144"/>
      <c r="AZ20" s="1144"/>
      <c r="BA20" s="1144"/>
      <c r="BB20" s="1144"/>
      <c r="BC20" s="470"/>
      <c r="BD20" s="1129">
        <f t="shared" si="3"/>
        <v>0</v>
      </c>
      <c r="BE20" s="1129"/>
      <c r="BF20" s="1129"/>
      <c r="BG20" s="1129"/>
      <c r="BH20" s="1129"/>
      <c r="BI20" s="1129"/>
      <c r="BJ20" s="1129"/>
      <c r="BK20" s="1129"/>
      <c r="BL20" s="1129"/>
      <c r="BM20" s="470"/>
      <c r="BN20" s="1129">
        <f>'CH Equipe'!X60</f>
        <v>0</v>
      </c>
      <c r="BO20" s="1129"/>
      <c r="BP20" s="1129"/>
      <c r="BQ20" s="1129"/>
      <c r="BR20" s="1129"/>
      <c r="BS20" s="1129"/>
      <c r="BT20" s="1129"/>
      <c r="BU20" s="1129"/>
      <c r="BV20" s="1129"/>
      <c r="BW20" s="1163">
        <f t="shared" si="4"/>
        <v>0</v>
      </c>
      <c r="BX20" s="1163"/>
      <c r="BY20" s="1163"/>
      <c r="BZ20" s="1163"/>
      <c r="CA20" s="1163"/>
      <c r="CB20" s="1163"/>
      <c r="CC20" s="1163"/>
      <c r="CD20" s="1163"/>
      <c r="CE20" s="1163"/>
      <c r="CF20" s="470"/>
      <c r="CG20" s="470"/>
      <c r="CH20" s="440"/>
      <c r="CI20" s="440"/>
      <c r="CJ20" s="440"/>
      <c r="CK20" s="440"/>
      <c r="CL20" s="440"/>
      <c r="CM20" s="440"/>
      <c r="CN20" s="440"/>
      <c r="CO20" s="440"/>
      <c r="CP20" s="440"/>
      <c r="CQ20" s="440"/>
      <c r="CR20" s="440"/>
      <c r="CS20" s="440"/>
      <c r="CT20" s="470"/>
      <c r="CU20" s="298"/>
      <c r="CV20" s="298"/>
      <c r="CW20" s="298"/>
      <c r="CX20" s="298"/>
      <c r="CY20" s="298"/>
      <c r="CZ20" s="298"/>
      <c r="DA20" s="298"/>
      <c r="DB20" s="298"/>
      <c r="DC20" s="298"/>
      <c r="DD20" s="298"/>
      <c r="DE20" s="298"/>
      <c r="DF20" s="298"/>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0"/>
      <c r="FK20" s="470"/>
      <c r="FL20" s="470"/>
      <c r="FM20" s="470"/>
      <c r="FN20" s="470"/>
      <c r="FO20" s="470"/>
      <c r="FP20" s="470"/>
      <c r="FQ20" s="470"/>
      <c r="FR20" s="470"/>
      <c r="FS20" s="470"/>
      <c r="FT20" s="468"/>
      <c r="FU20" s="468"/>
      <c r="FV20" s="468"/>
      <c r="FW20" s="468"/>
      <c r="FX20" s="468"/>
      <c r="FY20" s="468"/>
      <c r="FZ20" s="468"/>
      <c r="GA20" s="468"/>
      <c r="GB20" s="468"/>
      <c r="GC20" s="468"/>
      <c r="GD20" s="468"/>
      <c r="GE20" s="468"/>
      <c r="GF20" s="468"/>
      <c r="GG20" s="468"/>
      <c r="GH20" s="468"/>
      <c r="GI20" s="468"/>
      <c r="GJ20" s="468"/>
      <c r="GK20" s="468"/>
      <c r="GL20" s="468"/>
      <c r="GM20" s="468"/>
      <c r="GN20" s="468"/>
      <c r="GO20" s="468"/>
      <c r="GP20" s="468"/>
      <c r="GQ20" s="468"/>
      <c r="GR20" s="468"/>
      <c r="GS20" s="468"/>
      <c r="GT20" s="468"/>
      <c r="GU20" s="468"/>
      <c r="GV20" s="468"/>
      <c r="GW20" s="468"/>
      <c r="GX20" s="468"/>
      <c r="GY20" s="468"/>
      <c r="GZ20" s="468"/>
    </row>
    <row r="21" spans="5:208" s="467" customFormat="1" ht="20.100000000000001" customHeight="1" x14ac:dyDescent="0.2">
      <c r="E21" s="1170"/>
      <c r="F21" s="1004"/>
      <c r="G21" s="1004"/>
      <c r="H21" s="1004"/>
      <c r="I21" s="1004"/>
      <c r="J21" s="1004"/>
      <c r="K21" s="1004"/>
      <c r="L21" s="1004"/>
      <c r="M21" s="1004"/>
      <c r="N21" s="1004"/>
      <c r="O21" s="1004"/>
      <c r="P21" s="1171"/>
      <c r="Q21" s="477"/>
      <c r="R21" s="476"/>
      <c r="S21" s="1156"/>
      <c r="T21" s="1156"/>
      <c r="U21" s="1156"/>
      <c r="V21" s="1156"/>
      <c r="W21" s="1144" t="s">
        <v>775</v>
      </c>
      <c r="X21" s="1144"/>
      <c r="Y21" s="1144"/>
      <c r="Z21" s="1144"/>
      <c r="AA21" s="1144"/>
      <c r="AB21" s="1144"/>
      <c r="AC21" s="1144"/>
      <c r="AD21" s="1144"/>
      <c r="AE21" s="1144"/>
      <c r="AF21" s="1144"/>
      <c r="AG21" s="1144"/>
      <c r="AH21" s="1144"/>
      <c r="AI21" s="1144"/>
      <c r="AJ21" s="1144"/>
      <c r="AK21" s="1144"/>
      <c r="AL21" s="1144" t="s">
        <v>1396</v>
      </c>
      <c r="AM21" s="1144"/>
      <c r="AN21" s="1144"/>
      <c r="AO21" s="1144"/>
      <c r="AP21" s="1144"/>
      <c r="AQ21" s="1144"/>
      <c r="AR21" s="1144"/>
      <c r="AS21" s="1144"/>
      <c r="AT21" s="1144"/>
      <c r="AU21" s="1144"/>
      <c r="AV21" s="1144"/>
      <c r="AW21" s="1144"/>
      <c r="AX21" s="1144"/>
      <c r="AY21" s="1144"/>
      <c r="AZ21" s="1144"/>
      <c r="BA21" s="1144"/>
      <c r="BB21" s="1144"/>
      <c r="BC21" s="470"/>
      <c r="BD21" s="1129">
        <f t="shared" si="3"/>
        <v>0</v>
      </c>
      <c r="BE21" s="1129"/>
      <c r="BF21" s="1129"/>
      <c r="BG21" s="1129"/>
      <c r="BH21" s="1129"/>
      <c r="BI21" s="1129"/>
      <c r="BJ21" s="1129"/>
      <c r="BK21" s="1129"/>
      <c r="BL21" s="1129"/>
      <c r="BM21" s="470"/>
      <c r="BN21" s="1129">
        <f>'CH Equipe'!O67</f>
        <v>0</v>
      </c>
      <c r="BO21" s="1129"/>
      <c r="BP21" s="1129"/>
      <c r="BQ21" s="1129"/>
      <c r="BR21" s="1129"/>
      <c r="BS21" s="1129"/>
      <c r="BT21" s="1129"/>
      <c r="BU21" s="1129"/>
      <c r="BV21" s="1129"/>
      <c r="BW21" s="1163">
        <f t="shared" si="4"/>
        <v>0</v>
      </c>
      <c r="BX21" s="1163"/>
      <c r="BY21" s="1163"/>
      <c r="BZ21" s="1163"/>
      <c r="CA21" s="1163"/>
      <c r="CB21" s="1163"/>
      <c r="CC21" s="1163"/>
      <c r="CD21" s="1163"/>
      <c r="CE21" s="1163"/>
      <c r="CF21" s="470"/>
      <c r="CG21" s="470"/>
      <c r="CH21" s="440"/>
      <c r="CI21" s="440"/>
      <c r="CJ21" s="440"/>
      <c r="CK21" s="440"/>
      <c r="CL21" s="440"/>
      <c r="CM21" s="440"/>
      <c r="CN21" s="440"/>
      <c r="CO21" s="440"/>
      <c r="CP21" s="440"/>
      <c r="CQ21" s="440"/>
      <c r="CR21" s="440"/>
      <c r="CS21" s="440"/>
      <c r="CT21" s="470"/>
      <c r="CU21" s="298"/>
      <c r="CV21" s="298"/>
      <c r="CW21" s="298"/>
      <c r="CX21" s="298"/>
      <c r="CY21" s="298"/>
      <c r="CZ21" s="298"/>
      <c r="DA21" s="298"/>
      <c r="DB21" s="298"/>
      <c r="DC21" s="298"/>
      <c r="DD21" s="298"/>
      <c r="DE21" s="298"/>
      <c r="DF21" s="298"/>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0"/>
      <c r="FK21" s="470"/>
      <c r="FL21" s="470"/>
      <c r="FM21" s="470"/>
      <c r="FN21" s="470"/>
      <c r="FO21" s="470"/>
      <c r="FP21" s="470"/>
      <c r="FQ21" s="470"/>
      <c r="FR21" s="470"/>
      <c r="FS21" s="470"/>
      <c r="FT21" s="468"/>
      <c r="FU21" s="468"/>
      <c r="FV21" s="468"/>
      <c r="FW21" s="468"/>
      <c r="FX21" s="468"/>
      <c r="FY21" s="468"/>
      <c r="FZ21" s="468"/>
      <c r="GA21" s="468"/>
      <c r="GB21" s="468"/>
      <c r="GC21" s="468"/>
      <c r="GD21" s="468"/>
      <c r="GE21" s="468"/>
      <c r="GF21" s="468"/>
      <c r="GG21" s="468"/>
      <c r="GH21" s="468"/>
      <c r="GI21" s="468"/>
      <c r="GJ21" s="468"/>
      <c r="GK21" s="468"/>
      <c r="GL21" s="468"/>
      <c r="GM21" s="468"/>
      <c r="GN21" s="468"/>
      <c r="GO21" s="468"/>
      <c r="GP21" s="468"/>
      <c r="GQ21" s="468"/>
      <c r="GR21" s="468"/>
      <c r="GS21" s="468"/>
      <c r="GT21" s="468"/>
      <c r="GU21" s="468"/>
      <c r="GV21" s="468"/>
      <c r="GW21" s="468"/>
      <c r="GX21" s="468"/>
      <c r="GY21" s="468"/>
      <c r="GZ21" s="468"/>
    </row>
    <row r="22" spans="5:208" s="467" customFormat="1" ht="20.100000000000001" customHeight="1" x14ac:dyDescent="0.2">
      <c r="E22" s="1170"/>
      <c r="F22" s="1004"/>
      <c r="G22" s="1004"/>
      <c r="H22" s="1004"/>
      <c r="I22" s="1004"/>
      <c r="J22" s="1004"/>
      <c r="K22" s="1004"/>
      <c r="L22" s="1004"/>
      <c r="M22" s="1004"/>
      <c r="N22" s="1004"/>
      <c r="O22" s="1004"/>
      <c r="P22" s="1171"/>
      <c r="Q22" s="477"/>
      <c r="R22" s="476"/>
      <c r="S22" s="1156"/>
      <c r="T22" s="1156"/>
      <c r="U22" s="1156"/>
      <c r="V22" s="1156"/>
      <c r="W22" s="1144"/>
      <c r="X22" s="1144"/>
      <c r="Y22" s="1144"/>
      <c r="Z22" s="1144"/>
      <c r="AA22" s="1144"/>
      <c r="AB22" s="1144"/>
      <c r="AC22" s="1144"/>
      <c r="AD22" s="1144"/>
      <c r="AE22" s="1144"/>
      <c r="AF22" s="1144"/>
      <c r="AG22" s="1144"/>
      <c r="AH22" s="1144"/>
      <c r="AI22" s="1144"/>
      <c r="AJ22" s="1144"/>
      <c r="AK22" s="1144"/>
      <c r="AL22" s="1144" t="s">
        <v>1397</v>
      </c>
      <c r="AM22" s="1144"/>
      <c r="AN22" s="1144"/>
      <c r="AO22" s="1144"/>
      <c r="AP22" s="1144"/>
      <c r="AQ22" s="1144"/>
      <c r="AR22" s="1144"/>
      <c r="AS22" s="1144"/>
      <c r="AT22" s="1144"/>
      <c r="AU22" s="1144"/>
      <c r="AV22" s="1144"/>
      <c r="AW22" s="1144"/>
      <c r="AX22" s="1144"/>
      <c r="AY22" s="1144"/>
      <c r="AZ22" s="1144"/>
      <c r="BA22" s="1144"/>
      <c r="BB22" s="1144"/>
      <c r="BC22" s="470"/>
      <c r="BD22" s="1129">
        <f t="shared" si="3"/>
        <v>0</v>
      </c>
      <c r="BE22" s="1129"/>
      <c r="BF22" s="1129"/>
      <c r="BG22" s="1129"/>
      <c r="BH22" s="1129"/>
      <c r="BI22" s="1129"/>
      <c r="BJ22" s="1129"/>
      <c r="BK22" s="1129"/>
      <c r="BL22" s="1129"/>
      <c r="BM22" s="470"/>
      <c r="BN22" s="1129">
        <f>'CH Equipe'!X67</f>
        <v>0</v>
      </c>
      <c r="BO22" s="1129"/>
      <c r="BP22" s="1129"/>
      <c r="BQ22" s="1129"/>
      <c r="BR22" s="1129"/>
      <c r="BS22" s="1129"/>
      <c r="BT22" s="1129"/>
      <c r="BU22" s="1129"/>
      <c r="BV22" s="1129"/>
      <c r="BW22" s="1163">
        <f t="shared" si="4"/>
        <v>0</v>
      </c>
      <c r="BX22" s="1163"/>
      <c r="BY22" s="1163"/>
      <c r="BZ22" s="1163"/>
      <c r="CA22" s="1163"/>
      <c r="CB22" s="1163"/>
      <c r="CC22" s="1163"/>
      <c r="CD22" s="1163"/>
      <c r="CE22" s="1163"/>
      <c r="CF22" s="470"/>
      <c r="CG22" s="470"/>
      <c r="CH22" s="440"/>
      <c r="CI22" s="440"/>
      <c r="CJ22" s="440"/>
      <c r="CK22" s="440"/>
      <c r="CL22" s="440"/>
      <c r="CM22" s="440"/>
      <c r="CN22" s="440"/>
      <c r="CO22" s="440"/>
      <c r="CP22" s="440"/>
      <c r="CQ22" s="440"/>
      <c r="CR22" s="440"/>
      <c r="CS22" s="440"/>
      <c r="CT22" s="470"/>
      <c r="CU22" s="298"/>
      <c r="CV22" s="298"/>
      <c r="CW22" s="298"/>
      <c r="CX22" s="298"/>
      <c r="CY22" s="298"/>
      <c r="CZ22" s="298"/>
      <c r="DA22" s="298"/>
      <c r="DB22" s="298"/>
      <c r="DC22" s="298"/>
      <c r="DD22" s="298"/>
      <c r="DE22" s="298"/>
      <c r="DF22" s="298"/>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0"/>
      <c r="FK22" s="470"/>
      <c r="FL22" s="470"/>
      <c r="FM22" s="470"/>
      <c r="FN22" s="470"/>
      <c r="FO22" s="470"/>
      <c r="FP22" s="470"/>
      <c r="FQ22" s="470"/>
      <c r="FR22" s="470"/>
      <c r="FS22" s="470"/>
      <c r="FT22" s="468"/>
      <c r="FU22" s="468"/>
      <c r="FV22" s="468"/>
      <c r="FW22" s="468"/>
      <c r="FX22" s="468"/>
      <c r="FY22" s="468"/>
      <c r="FZ22" s="468"/>
      <c r="GA22" s="468"/>
      <c r="GB22" s="468"/>
      <c r="GC22" s="468"/>
      <c r="GD22" s="468"/>
      <c r="GE22" s="468"/>
      <c r="GF22" s="468"/>
      <c r="GG22" s="468"/>
      <c r="GH22" s="468"/>
      <c r="GI22" s="468"/>
      <c r="GJ22" s="468"/>
      <c r="GK22" s="468"/>
      <c r="GL22" s="468"/>
      <c r="GM22" s="468"/>
      <c r="GN22" s="468"/>
      <c r="GO22" s="468"/>
      <c r="GP22" s="468"/>
      <c r="GQ22" s="468"/>
      <c r="GR22" s="468"/>
      <c r="GS22" s="468"/>
      <c r="GT22" s="468"/>
      <c r="GU22" s="468"/>
      <c r="GV22" s="468"/>
      <c r="GW22" s="468"/>
      <c r="GX22" s="468"/>
      <c r="GY22" s="468"/>
      <c r="GZ22" s="468"/>
    </row>
    <row r="23" spans="5:208" s="467" customFormat="1" ht="20.100000000000001" customHeight="1" x14ac:dyDescent="0.2">
      <c r="E23" s="1170"/>
      <c r="F23" s="1004"/>
      <c r="G23" s="1004"/>
      <c r="H23" s="1004"/>
      <c r="I23" s="1004"/>
      <c r="J23" s="1004"/>
      <c r="K23" s="1004"/>
      <c r="L23" s="1004"/>
      <c r="M23" s="1004"/>
      <c r="N23" s="1004"/>
      <c r="O23" s="1004"/>
      <c r="P23" s="1171"/>
      <c r="Q23" s="477"/>
      <c r="R23" s="476"/>
      <c r="S23" s="1156"/>
      <c r="T23" s="1156"/>
      <c r="U23" s="1156"/>
      <c r="V23" s="1156"/>
      <c r="W23" s="1144" t="s">
        <v>936</v>
      </c>
      <c r="X23" s="1144"/>
      <c r="Y23" s="1144"/>
      <c r="Z23" s="1144"/>
      <c r="AA23" s="1144"/>
      <c r="AB23" s="1144"/>
      <c r="AC23" s="1144"/>
      <c r="AD23" s="1144"/>
      <c r="AE23" s="1144"/>
      <c r="AF23" s="1144"/>
      <c r="AG23" s="1144"/>
      <c r="AH23" s="1144"/>
      <c r="AI23" s="1144"/>
      <c r="AJ23" s="1144"/>
      <c r="AK23" s="1144"/>
      <c r="AL23" s="1144" t="s">
        <v>1396</v>
      </c>
      <c r="AM23" s="1144"/>
      <c r="AN23" s="1144"/>
      <c r="AO23" s="1144"/>
      <c r="AP23" s="1144"/>
      <c r="AQ23" s="1144"/>
      <c r="AR23" s="1144"/>
      <c r="AS23" s="1144"/>
      <c r="AT23" s="1144"/>
      <c r="AU23" s="1144"/>
      <c r="AV23" s="1144"/>
      <c r="AW23" s="1144"/>
      <c r="AX23" s="1144"/>
      <c r="AY23" s="1144"/>
      <c r="AZ23" s="1144"/>
      <c r="BA23" s="1144"/>
      <c r="BB23" s="1144"/>
      <c r="BC23" s="470"/>
      <c r="BD23" s="1129">
        <f t="shared" si="3"/>
        <v>0</v>
      </c>
      <c r="BE23" s="1129"/>
      <c r="BF23" s="1129"/>
      <c r="BG23" s="1129"/>
      <c r="BH23" s="1129"/>
      <c r="BI23" s="1129"/>
      <c r="BJ23" s="1129"/>
      <c r="BK23" s="1129"/>
      <c r="BL23" s="1129"/>
      <c r="BM23" s="470"/>
      <c r="BN23" s="1129" t="e">
        <f>'CH Equipe'!O76</f>
        <v>#DIV/0!</v>
      </c>
      <c r="BO23" s="1129"/>
      <c r="BP23" s="1129"/>
      <c r="BQ23" s="1129"/>
      <c r="BR23" s="1129"/>
      <c r="BS23" s="1129"/>
      <c r="BT23" s="1129"/>
      <c r="BU23" s="1129"/>
      <c r="BV23" s="1129"/>
      <c r="BW23" s="1163" t="e">
        <f t="shared" si="4"/>
        <v>#DIV/0!</v>
      </c>
      <c r="BX23" s="1163"/>
      <c r="BY23" s="1163"/>
      <c r="BZ23" s="1163"/>
      <c r="CA23" s="1163"/>
      <c r="CB23" s="1163"/>
      <c r="CC23" s="1163"/>
      <c r="CD23" s="1163"/>
      <c r="CE23" s="1163"/>
      <c r="CF23" s="470"/>
      <c r="CG23" s="470"/>
      <c r="CH23" s="440"/>
      <c r="CI23" s="440"/>
      <c r="CJ23" s="440"/>
      <c r="CK23" s="440"/>
      <c r="CL23" s="440"/>
      <c r="CM23" s="440"/>
      <c r="CN23" s="440"/>
      <c r="CO23" s="440"/>
      <c r="CP23" s="440"/>
      <c r="CQ23" s="440"/>
      <c r="CR23" s="440"/>
      <c r="CS23" s="440"/>
      <c r="CT23" s="470"/>
      <c r="CU23" s="298"/>
      <c r="CV23" s="298"/>
      <c r="CW23" s="298"/>
      <c r="CX23" s="298"/>
      <c r="CY23" s="298"/>
      <c r="CZ23" s="298"/>
      <c r="DA23" s="298"/>
      <c r="DB23" s="298"/>
      <c r="DC23" s="298"/>
      <c r="DD23" s="298"/>
      <c r="DE23" s="298"/>
      <c r="DF23" s="298"/>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0"/>
      <c r="FK23" s="470"/>
      <c r="FL23" s="470"/>
      <c r="FM23" s="470"/>
      <c r="FN23" s="470"/>
      <c r="FO23" s="470"/>
      <c r="FP23" s="470"/>
      <c r="FQ23" s="470"/>
      <c r="FR23" s="470"/>
      <c r="FS23" s="470"/>
      <c r="FT23" s="468"/>
      <c r="FU23" s="468"/>
      <c r="FV23" s="468"/>
      <c r="FW23" s="468"/>
      <c r="FX23" s="468"/>
      <c r="FY23" s="468"/>
      <c r="FZ23" s="468"/>
      <c r="GA23" s="468"/>
      <c r="GB23" s="468"/>
      <c r="GC23" s="468"/>
      <c r="GD23" s="468"/>
      <c r="GE23" s="468"/>
      <c r="GF23" s="468"/>
      <c r="GG23" s="468"/>
      <c r="GH23" s="468"/>
      <c r="GI23" s="468"/>
      <c r="GJ23" s="468"/>
      <c r="GK23" s="468"/>
      <c r="GL23" s="468"/>
      <c r="GM23" s="468"/>
      <c r="GN23" s="468"/>
      <c r="GO23" s="468"/>
      <c r="GP23" s="468"/>
      <c r="GQ23" s="468"/>
      <c r="GR23" s="468"/>
      <c r="GS23" s="468"/>
      <c r="GT23" s="468"/>
      <c r="GU23" s="468"/>
      <c r="GV23" s="468"/>
      <c r="GW23" s="468"/>
      <c r="GX23" s="468"/>
      <c r="GY23" s="468"/>
      <c r="GZ23" s="468"/>
    </row>
    <row r="24" spans="5:208" s="467" customFormat="1" ht="20.100000000000001" customHeight="1" x14ac:dyDescent="0.2">
      <c r="E24" s="1170"/>
      <c r="F24" s="1004"/>
      <c r="G24" s="1004"/>
      <c r="H24" s="1004"/>
      <c r="I24" s="1004"/>
      <c r="J24" s="1004"/>
      <c r="K24" s="1004"/>
      <c r="L24" s="1004"/>
      <c r="M24" s="1004"/>
      <c r="N24" s="1004"/>
      <c r="O24" s="1004"/>
      <c r="P24" s="1171"/>
      <c r="Q24" s="477"/>
      <c r="R24" s="476"/>
      <c r="S24" s="1156"/>
      <c r="T24" s="1156"/>
      <c r="U24" s="1156"/>
      <c r="V24" s="1156"/>
      <c r="W24" s="1144"/>
      <c r="X24" s="1144"/>
      <c r="Y24" s="1144"/>
      <c r="Z24" s="1144"/>
      <c r="AA24" s="1144"/>
      <c r="AB24" s="1144"/>
      <c r="AC24" s="1144"/>
      <c r="AD24" s="1144"/>
      <c r="AE24" s="1144"/>
      <c r="AF24" s="1144"/>
      <c r="AG24" s="1144"/>
      <c r="AH24" s="1144"/>
      <c r="AI24" s="1144"/>
      <c r="AJ24" s="1144"/>
      <c r="AK24" s="1144"/>
      <c r="AL24" s="1144" t="s">
        <v>1397</v>
      </c>
      <c r="AM24" s="1144"/>
      <c r="AN24" s="1144"/>
      <c r="AO24" s="1144"/>
      <c r="AP24" s="1144"/>
      <c r="AQ24" s="1144"/>
      <c r="AR24" s="1144"/>
      <c r="AS24" s="1144"/>
      <c r="AT24" s="1144"/>
      <c r="AU24" s="1144"/>
      <c r="AV24" s="1144"/>
      <c r="AW24" s="1144"/>
      <c r="AX24" s="1144"/>
      <c r="AY24" s="1144"/>
      <c r="AZ24" s="1144"/>
      <c r="BA24" s="1144"/>
      <c r="BB24" s="1144"/>
      <c r="BC24" s="470"/>
      <c r="BD24" s="1129">
        <f t="shared" si="3"/>
        <v>0</v>
      </c>
      <c r="BE24" s="1129"/>
      <c r="BF24" s="1129"/>
      <c r="BG24" s="1129"/>
      <c r="BH24" s="1129"/>
      <c r="BI24" s="1129"/>
      <c r="BJ24" s="1129"/>
      <c r="BK24" s="1129"/>
      <c r="BL24" s="1129"/>
      <c r="BM24" s="470"/>
      <c r="BN24" s="1129" t="e">
        <f>'CH Equipe'!X76</f>
        <v>#DIV/0!</v>
      </c>
      <c r="BO24" s="1129"/>
      <c r="BP24" s="1129"/>
      <c r="BQ24" s="1129"/>
      <c r="BR24" s="1129"/>
      <c r="BS24" s="1129"/>
      <c r="BT24" s="1129"/>
      <c r="BU24" s="1129"/>
      <c r="BV24" s="1129"/>
      <c r="BW24" s="1163" t="e">
        <f t="shared" si="4"/>
        <v>#DIV/0!</v>
      </c>
      <c r="BX24" s="1163"/>
      <c r="BY24" s="1163"/>
      <c r="BZ24" s="1163"/>
      <c r="CA24" s="1163"/>
      <c r="CB24" s="1163"/>
      <c r="CC24" s="1163"/>
      <c r="CD24" s="1163"/>
      <c r="CE24" s="1163"/>
      <c r="CF24" s="470"/>
      <c r="CG24" s="470"/>
      <c r="CH24" s="440"/>
      <c r="CI24" s="440"/>
      <c r="CJ24" s="440"/>
      <c r="CK24" s="440"/>
      <c r="CL24" s="440"/>
      <c r="CM24" s="440"/>
      <c r="CN24" s="440"/>
      <c r="CO24" s="440"/>
      <c r="CP24" s="440"/>
      <c r="CQ24" s="440"/>
      <c r="CR24" s="440"/>
      <c r="CS24" s="440"/>
      <c r="CT24" s="470"/>
      <c r="CU24" s="298"/>
      <c r="CV24" s="298"/>
      <c r="CW24" s="298"/>
      <c r="CX24" s="298"/>
      <c r="CY24" s="298"/>
      <c r="CZ24" s="298"/>
      <c r="DA24" s="298"/>
      <c r="DB24" s="298"/>
      <c r="DC24" s="298"/>
      <c r="DD24" s="298"/>
      <c r="DE24" s="298"/>
      <c r="DF24" s="298"/>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0"/>
      <c r="FK24" s="470"/>
      <c r="FL24" s="470"/>
      <c r="FM24" s="470"/>
      <c r="FN24" s="470"/>
      <c r="FO24" s="470"/>
      <c r="FP24" s="470"/>
      <c r="FQ24" s="470"/>
      <c r="FR24" s="470"/>
      <c r="FS24" s="470"/>
      <c r="FT24" s="468"/>
      <c r="FU24" s="468"/>
      <c r="FV24" s="468"/>
      <c r="FW24" s="468"/>
      <c r="FX24" s="468"/>
      <c r="FY24" s="468"/>
      <c r="FZ24" s="468"/>
      <c r="GA24" s="468"/>
      <c r="GB24" s="468"/>
      <c r="GC24" s="468"/>
      <c r="GD24" s="468"/>
      <c r="GE24" s="468"/>
      <c r="GF24" s="468"/>
      <c r="GG24" s="468"/>
      <c r="GH24" s="468"/>
      <c r="GI24" s="468"/>
      <c r="GJ24" s="468"/>
      <c r="GK24" s="468"/>
      <c r="GL24" s="468"/>
      <c r="GM24" s="468"/>
      <c r="GN24" s="468"/>
      <c r="GO24" s="468"/>
      <c r="GP24" s="468"/>
      <c r="GQ24" s="468"/>
      <c r="GR24" s="468"/>
      <c r="GS24" s="468"/>
      <c r="GT24" s="468"/>
      <c r="GU24" s="468"/>
      <c r="GV24" s="468"/>
      <c r="GW24" s="468"/>
      <c r="GX24" s="468"/>
      <c r="GY24" s="468"/>
      <c r="GZ24" s="468"/>
    </row>
    <row r="25" spans="5:208" s="467" customFormat="1" ht="5.0999999999999996" customHeight="1" x14ac:dyDescent="0.2">
      <c r="E25" s="1170"/>
      <c r="F25" s="1004"/>
      <c r="G25" s="1004"/>
      <c r="H25" s="1004"/>
      <c r="I25" s="1004"/>
      <c r="J25" s="1004"/>
      <c r="K25" s="1004"/>
      <c r="L25" s="1004"/>
      <c r="M25" s="1004"/>
      <c r="N25" s="1004"/>
      <c r="O25" s="1004"/>
      <c r="P25" s="1171"/>
      <c r="Q25" s="477"/>
      <c r="R25" s="476"/>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470"/>
      <c r="BD25" s="1142"/>
      <c r="BE25" s="1142"/>
      <c r="BF25" s="1142"/>
      <c r="BG25" s="1142"/>
      <c r="BH25" s="1142"/>
      <c r="BI25" s="1142"/>
      <c r="BJ25" s="1142"/>
      <c r="BK25" s="1142"/>
      <c r="BL25" s="1142"/>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1142"/>
      <c r="CI25" s="1142"/>
      <c r="CJ25" s="1142"/>
      <c r="CK25" s="1142"/>
      <c r="CL25" s="1142"/>
      <c r="CM25" s="1142"/>
      <c r="CN25" s="1142"/>
      <c r="CO25" s="1142"/>
      <c r="CP25" s="1142"/>
      <c r="CQ25" s="1142"/>
      <c r="CR25" s="1142"/>
      <c r="CS25" s="1142"/>
      <c r="CT25" s="470"/>
      <c r="CU25" s="1142"/>
      <c r="CV25" s="1142"/>
      <c r="CW25" s="1142"/>
      <c r="CX25" s="1142"/>
      <c r="CY25" s="1142"/>
      <c r="CZ25" s="1142"/>
      <c r="DA25" s="1142"/>
      <c r="DB25" s="1142"/>
      <c r="DC25" s="1142"/>
      <c r="DD25" s="1142"/>
      <c r="DE25" s="1142"/>
      <c r="DF25" s="114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0"/>
      <c r="FK25" s="470"/>
      <c r="FL25" s="470"/>
      <c r="FM25" s="470"/>
      <c r="FN25" s="470"/>
      <c r="FO25" s="470"/>
      <c r="FP25" s="470"/>
      <c r="FQ25" s="470"/>
      <c r="FR25" s="470"/>
      <c r="FS25" s="470"/>
      <c r="FT25" s="468"/>
      <c r="FU25" s="468"/>
      <c r="FV25" s="468"/>
      <c r="FW25" s="468"/>
      <c r="FX25" s="468"/>
      <c r="FY25" s="468"/>
      <c r="FZ25" s="468"/>
      <c r="GA25" s="468"/>
      <c r="GB25" s="468"/>
      <c r="GC25" s="468"/>
      <c r="GD25" s="468"/>
      <c r="GE25" s="468"/>
      <c r="GF25" s="468"/>
      <c r="GG25" s="468"/>
      <c r="GH25" s="468"/>
      <c r="GI25" s="468"/>
      <c r="GJ25" s="468"/>
      <c r="GK25" s="468"/>
      <c r="GL25" s="468"/>
      <c r="GM25" s="468"/>
      <c r="GN25" s="468"/>
      <c r="GO25" s="468"/>
      <c r="GP25" s="468"/>
      <c r="GQ25" s="468"/>
      <c r="GR25" s="468"/>
      <c r="GS25" s="468"/>
      <c r="GT25" s="468"/>
      <c r="GU25" s="468"/>
      <c r="GV25" s="468"/>
      <c r="GW25" s="468"/>
      <c r="GX25" s="468"/>
      <c r="GY25" s="468"/>
      <c r="GZ25" s="468"/>
    </row>
    <row r="26" spans="5:208" s="467" customFormat="1" ht="24.75" customHeight="1" x14ac:dyDescent="0.2">
      <c r="E26" s="1170"/>
      <c r="F26" s="1004"/>
      <c r="G26" s="1004"/>
      <c r="H26" s="1004"/>
      <c r="I26" s="1004"/>
      <c r="J26" s="1004"/>
      <c r="K26" s="1004"/>
      <c r="L26" s="1004"/>
      <c r="M26" s="1004"/>
      <c r="N26" s="1004"/>
      <c r="O26" s="1004"/>
      <c r="P26" s="1171"/>
      <c r="Q26" s="477"/>
      <c r="R26" s="476"/>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470"/>
      <c r="BD26" s="1142"/>
      <c r="BE26" s="1142"/>
      <c r="BF26" s="1142"/>
      <c r="BG26" s="1142"/>
      <c r="BH26" s="1142"/>
      <c r="BI26" s="1142"/>
      <c r="BJ26" s="1142"/>
      <c r="BK26" s="1142"/>
      <c r="BL26" s="1142"/>
      <c r="BM26" s="470"/>
      <c r="BN26" s="468"/>
      <c r="BO26" s="468"/>
      <c r="BP26" s="468"/>
      <c r="BQ26" s="468"/>
      <c r="BR26" s="468"/>
      <c r="BS26" s="468"/>
      <c r="BT26" s="468"/>
      <c r="BU26" s="468"/>
      <c r="BV26" s="468"/>
      <c r="BW26" s="1129" t="s">
        <v>1398</v>
      </c>
      <c r="BX26" s="1129"/>
      <c r="BY26" s="1129"/>
      <c r="BZ26" s="1129"/>
      <c r="CA26" s="1129"/>
      <c r="CB26" s="1129"/>
      <c r="CC26" s="1129"/>
      <c r="CD26" s="1129"/>
      <c r="CE26" s="1129"/>
      <c r="CF26" s="470"/>
      <c r="CG26" s="470"/>
      <c r="CH26" s="1010"/>
      <c r="CI26" s="1011"/>
      <c r="CJ26" s="1011"/>
      <c r="CK26" s="1011"/>
      <c r="CL26" s="1011"/>
      <c r="CM26" s="1011"/>
      <c r="CN26" s="1011"/>
      <c r="CO26" s="1011"/>
      <c r="CP26" s="1011"/>
      <c r="CQ26" s="1011"/>
      <c r="CR26" s="1011"/>
      <c r="CS26" s="1019"/>
      <c r="CT26" s="470"/>
      <c r="CU26" s="1146">
        <f>SUM('[1]CH Equipe'!CG71:CO71)</f>
        <v>0</v>
      </c>
      <c r="CV26" s="1147"/>
      <c r="CW26" s="1147"/>
      <c r="CX26" s="1147"/>
      <c r="CY26" s="1147"/>
      <c r="CZ26" s="1147"/>
      <c r="DA26" s="1147"/>
      <c r="DB26" s="1147"/>
      <c r="DC26" s="1147"/>
      <c r="DD26" s="1147"/>
      <c r="DE26" s="1147"/>
      <c r="DF26" s="1148"/>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0"/>
      <c r="FK26" s="470"/>
      <c r="FL26" s="470"/>
      <c r="FM26" s="470"/>
      <c r="FN26" s="470"/>
      <c r="FO26" s="470"/>
      <c r="FP26" s="470"/>
      <c r="FQ26" s="470"/>
      <c r="FR26" s="470"/>
      <c r="FS26" s="470"/>
      <c r="FT26" s="468"/>
      <c r="FU26" s="468"/>
      <c r="FV26" s="468"/>
      <c r="FW26" s="468"/>
      <c r="FX26" s="468"/>
      <c r="FY26" s="468"/>
      <c r="FZ26" s="468"/>
      <c r="GA26" s="468"/>
      <c r="GB26" s="468"/>
      <c r="GC26" s="468"/>
      <c r="GD26" s="468"/>
      <c r="GE26" s="468"/>
      <c r="GF26" s="468"/>
      <c r="GG26" s="468"/>
      <c r="GH26" s="468"/>
      <c r="GI26" s="468"/>
      <c r="GJ26" s="468"/>
      <c r="GK26" s="468"/>
      <c r="GL26" s="468"/>
      <c r="GM26" s="468"/>
      <c r="GN26" s="468"/>
      <c r="GO26" s="468"/>
      <c r="GP26" s="468"/>
      <c r="GQ26" s="468"/>
      <c r="GR26" s="468"/>
      <c r="GS26" s="468"/>
      <c r="GT26" s="468"/>
      <c r="GU26" s="468"/>
      <c r="GV26" s="468"/>
      <c r="GW26" s="468"/>
      <c r="GX26" s="468"/>
      <c r="GY26" s="468"/>
      <c r="GZ26" s="468"/>
    </row>
    <row r="27" spans="5:208" s="467" customFormat="1" ht="5.0999999999999996" customHeight="1" x14ac:dyDescent="0.2">
      <c r="E27" s="1170"/>
      <c r="F27" s="1004"/>
      <c r="G27" s="1004"/>
      <c r="H27" s="1004"/>
      <c r="I27" s="1004"/>
      <c r="J27" s="1004"/>
      <c r="K27" s="1004"/>
      <c r="L27" s="1004"/>
      <c r="M27" s="1004"/>
      <c r="N27" s="1004"/>
      <c r="O27" s="1004"/>
      <c r="P27" s="1171"/>
      <c r="Q27" s="477"/>
      <c r="R27" s="476"/>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470"/>
      <c r="BD27" s="1142"/>
      <c r="BE27" s="1142"/>
      <c r="BF27" s="1142"/>
      <c r="BG27" s="1142"/>
      <c r="BH27" s="1142"/>
      <c r="BI27" s="1142"/>
      <c r="BJ27" s="1142"/>
      <c r="BK27" s="1142"/>
      <c r="BL27" s="1142"/>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1142"/>
      <c r="CI27" s="1142"/>
      <c r="CJ27" s="1142"/>
      <c r="CK27" s="1142"/>
      <c r="CL27" s="1142"/>
      <c r="CM27" s="1142"/>
      <c r="CN27" s="1142"/>
      <c r="CO27" s="1142"/>
      <c r="CP27" s="1142"/>
      <c r="CQ27" s="1142"/>
      <c r="CR27" s="1142"/>
      <c r="CS27" s="1142"/>
      <c r="CT27" s="470"/>
      <c r="CU27" s="1142"/>
      <c r="CV27" s="1142"/>
      <c r="CW27" s="1142"/>
      <c r="CX27" s="1142"/>
      <c r="CY27" s="1142"/>
      <c r="CZ27" s="1142"/>
      <c r="DA27" s="1142"/>
      <c r="DB27" s="1142"/>
      <c r="DC27" s="1142"/>
      <c r="DD27" s="1142"/>
      <c r="DE27" s="1142"/>
      <c r="DF27" s="114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0"/>
      <c r="FK27" s="470"/>
      <c r="FL27" s="470"/>
      <c r="FM27" s="470"/>
      <c r="FN27" s="470"/>
      <c r="FO27" s="470"/>
      <c r="FP27" s="470"/>
      <c r="FQ27" s="470"/>
      <c r="FR27" s="470"/>
      <c r="FS27" s="470"/>
      <c r="FT27" s="468"/>
      <c r="FU27" s="468"/>
      <c r="FV27" s="468"/>
      <c r="FW27" s="468"/>
      <c r="FX27" s="468"/>
      <c r="FY27" s="468"/>
      <c r="FZ27" s="468"/>
      <c r="GA27" s="468"/>
      <c r="GB27" s="468"/>
      <c r="GC27" s="468"/>
      <c r="GD27" s="468"/>
      <c r="GE27" s="468"/>
      <c r="GF27" s="468"/>
      <c r="GG27" s="468"/>
      <c r="GH27" s="468"/>
      <c r="GI27" s="468"/>
      <c r="GJ27" s="468"/>
      <c r="GK27" s="468"/>
      <c r="GL27" s="468"/>
      <c r="GM27" s="468"/>
      <c r="GN27" s="468"/>
      <c r="GO27" s="468"/>
      <c r="GP27" s="468"/>
      <c r="GQ27" s="468"/>
      <c r="GR27" s="468"/>
      <c r="GS27" s="468"/>
      <c r="GT27" s="468"/>
      <c r="GU27" s="468"/>
      <c r="GV27" s="468"/>
      <c r="GW27" s="468"/>
      <c r="GX27" s="468"/>
      <c r="GY27" s="468"/>
      <c r="GZ27" s="468"/>
    </row>
    <row r="28" spans="5:208" s="467" customFormat="1" ht="27" customHeight="1" x14ac:dyDescent="0.2">
      <c r="E28" s="1170"/>
      <c r="F28" s="1004"/>
      <c r="G28" s="1004"/>
      <c r="H28" s="1004"/>
      <c r="I28" s="1004"/>
      <c r="J28" s="1004"/>
      <c r="K28" s="1004"/>
      <c r="L28" s="1004"/>
      <c r="M28" s="1004"/>
      <c r="N28" s="1004"/>
      <c r="O28" s="1004"/>
      <c r="P28" s="1171"/>
      <c r="Q28" s="477"/>
      <c r="R28" s="476"/>
      <c r="S28" s="1149" t="s">
        <v>371</v>
      </c>
      <c r="T28" s="1144"/>
      <c r="U28" s="1144"/>
      <c r="V28" s="1144"/>
      <c r="W28" s="1144"/>
      <c r="X28" s="1144"/>
      <c r="Y28" s="1144"/>
      <c r="Z28" s="1144"/>
      <c r="AA28" s="1144"/>
      <c r="AB28" s="1144"/>
      <c r="AC28" s="1144"/>
      <c r="AD28" s="1144"/>
      <c r="AE28" s="1144"/>
      <c r="AF28" s="1144"/>
      <c r="AG28" s="1144"/>
      <c r="AH28" s="1144"/>
      <c r="AI28" s="1144"/>
      <c r="AJ28" s="1144"/>
      <c r="AK28" s="1144"/>
      <c r="AL28" s="1144" t="s">
        <v>1399</v>
      </c>
      <c r="AM28" s="1144"/>
      <c r="AN28" s="1144"/>
      <c r="AO28" s="1144"/>
      <c r="AP28" s="1144"/>
      <c r="AQ28" s="1144"/>
      <c r="AR28" s="1144"/>
      <c r="AS28" s="1144"/>
      <c r="AT28" s="1144"/>
      <c r="AU28" s="1144"/>
      <c r="AV28" s="1144"/>
      <c r="AW28" s="1144"/>
      <c r="AX28" s="1144"/>
      <c r="AY28" s="1144"/>
      <c r="AZ28" s="1144"/>
      <c r="BA28" s="1144"/>
      <c r="BB28" s="1144"/>
      <c r="BC28" s="470"/>
      <c r="BD28" s="1129">
        <f>BD9</f>
        <v>0</v>
      </c>
      <c r="BE28" s="1129"/>
      <c r="BF28" s="1129"/>
      <c r="BG28" s="1129"/>
      <c r="BH28" s="1129"/>
      <c r="BI28" s="1129"/>
      <c r="BJ28" s="1129"/>
      <c r="BK28" s="1129"/>
      <c r="BL28" s="1129"/>
      <c r="BM28" s="470"/>
      <c r="BN28" s="1142"/>
      <c r="BO28" s="1142"/>
      <c r="BP28" s="1142"/>
      <c r="BQ28" s="1142"/>
      <c r="BR28" s="1142"/>
      <c r="BS28" s="1142"/>
      <c r="BT28" s="1142"/>
      <c r="BU28" s="1142"/>
      <c r="BV28" s="1142"/>
      <c r="BW28" s="1129" t="e">
        <f>'CH Equipe'!CG114</f>
        <v>#DIV/0!</v>
      </c>
      <c r="BX28" s="1129"/>
      <c r="BY28" s="1129"/>
      <c r="BZ28" s="1129"/>
      <c r="CA28" s="1129"/>
      <c r="CB28" s="1129"/>
      <c r="CC28" s="1129"/>
      <c r="CD28" s="1129"/>
      <c r="CE28" s="1129"/>
      <c r="CF28" s="470"/>
      <c r="CG28" s="470"/>
      <c r="CH28" s="1010"/>
      <c r="CI28" s="1011"/>
      <c r="CJ28" s="1011"/>
      <c r="CK28" s="1011"/>
      <c r="CL28" s="1011"/>
      <c r="CM28" s="1011"/>
      <c r="CN28" s="1011"/>
      <c r="CO28" s="1011"/>
      <c r="CP28" s="1011"/>
      <c r="CQ28" s="1011"/>
      <c r="CR28" s="1011"/>
      <c r="CS28" s="1019"/>
      <c r="CT28" s="470"/>
      <c r="CU28" s="1146">
        <f>SUM('[1]CH Equipe'!CG73:CO73)</f>
        <v>0</v>
      </c>
      <c r="CV28" s="1147"/>
      <c r="CW28" s="1147"/>
      <c r="CX28" s="1147"/>
      <c r="CY28" s="1147"/>
      <c r="CZ28" s="1147"/>
      <c r="DA28" s="1147"/>
      <c r="DB28" s="1147"/>
      <c r="DC28" s="1147"/>
      <c r="DD28" s="1147"/>
      <c r="DE28" s="1147"/>
      <c r="DF28" s="1148"/>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0"/>
      <c r="FK28" s="470"/>
      <c r="FL28" s="470"/>
      <c r="FM28" s="470"/>
      <c r="FN28" s="470"/>
      <c r="FO28" s="470"/>
      <c r="FP28" s="470"/>
      <c r="FQ28" s="470"/>
      <c r="FR28" s="470"/>
      <c r="FS28" s="470"/>
      <c r="FT28" s="468"/>
      <c r="FU28" s="468"/>
      <c r="FV28" s="468"/>
      <c r="FW28" s="468"/>
      <c r="FX28" s="468"/>
      <c r="FY28" s="468"/>
      <c r="FZ28" s="468"/>
      <c r="GA28" s="468"/>
      <c r="GB28" s="468"/>
      <c r="GC28" s="468"/>
      <c r="GD28" s="468"/>
      <c r="GE28" s="468"/>
      <c r="GF28" s="468"/>
      <c r="GG28" s="468"/>
      <c r="GH28" s="468"/>
      <c r="GI28" s="468"/>
      <c r="GJ28" s="468"/>
      <c r="GK28" s="468"/>
      <c r="GL28" s="468"/>
      <c r="GM28" s="468"/>
      <c r="GN28" s="468"/>
      <c r="GO28" s="468"/>
      <c r="GP28" s="468"/>
      <c r="GQ28" s="468"/>
      <c r="GR28" s="468"/>
      <c r="GS28" s="468"/>
      <c r="GT28" s="468"/>
      <c r="GU28" s="468"/>
      <c r="GV28" s="468"/>
      <c r="GW28" s="468"/>
      <c r="GX28" s="468"/>
      <c r="GY28" s="468"/>
      <c r="GZ28" s="468"/>
    </row>
    <row r="29" spans="5:208" s="467" customFormat="1" ht="5.0999999999999996" customHeight="1" x14ac:dyDescent="0.2">
      <c r="E29" s="1170"/>
      <c r="F29" s="1004"/>
      <c r="G29" s="1004"/>
      <c r="H29" s="1004"/>
      <c r="I29" s="1004"/>
      <c r="J29" s="1004"/>
      <c r="K29" s="1004"/>
      <c r="L29" s="1004"/>
      <c r="M29" s="1004"/>
      <c r="N29" s="1004"/>
      <c r="O29" s="1004"/>
      <c r="P29" s="1171"/>
      <c r="Q29" s="477"/>
      <c r="R29" s="476"/>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c r="AT29" s="1139"/>
      <c r="AU29" s="1139"/>
      <c r="AV29" s="1139"/>
      <c r="AW29" s="1139"/>
      <c r="AX29" s="1139"/>
      <c r="AY29" s="1139"/>
      <c r="AZ29" s="1139"/>
      <c r="BA29" s="1139"/>
      <c r="BB29" s="1139"/>
      <c r="BC29" s="470"/>
      <c r="BD29" s="1142"/>
      <c r="BE29" s="1142"/>
      <c r="BF29" s="1142"/>
      <c r="BG29" s="1142"/>
      <c r="BH29" s="1142"/>
      <c r="BI29" s="1142"/>
      <c r="BJ29" s="1142"/>
      <c r="BK29" s="1142"/>
      <c r="BL29" s="1142"/>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1142"/>
      <c r="CI29" s="1142"/>
      <c r="CJ29" s="1142"/>
      <c r="CK29" s="1142"/>
      <c r="CL29" s="1142"/>
      <c r="CM29" s="1142"/>
      <c r="CN29" s="1142"/>
      <c r="CO29" s="1142"/>
      <c r="CP29" s="1142"/>
      <c r="CQ29" s="1142"/>
      <c r="CR29" s="1142"/>
      <c r="CS29" s="1142"/>
      <c r="CT29" s="470"/>
      <c r="CU29" s="1142"/>
      <c r="CV29" s="1142"/>
      <c r="CW29" s="1142"/>
      <c r="CX29" s="1142"/>
      <c r="CY29" s="1142"/>
      <c r="CZ29" s="1142"/>
      <c r="DA29" s="1142"/>
      <c r="DB29" s="1142"/>
      <c r="DC29" s="1142"/>
      <c r="DD29" s="1142"/>
      <c r="DE29" s="1142"/>
      <c r="DF29" s="1142"/>
      <c r="DG29" s="472"/>
      <c r="DH29" s="472"/>
      <c r="DI29" s="472"/>
      <c r="DJ29" s="472"/>
      <c r="DK29" s="472"/>
      <c r="DL29" s="472"/>
      <c r="DM29" s="472"/>
      <c r="DN29" s="472"/>
      <c r="DO29" s="472"/>
      <c r="DP29" s="472"/>
      <c r="DQ29" s="472"/>
      <c r="DR29" s="472"/>
      <c r="DS29" s="472"/>
      <c r="DT29" s="472"/>
      <c r="DU29" s="472"/>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0"/>
      <c r="FK29" s="470"/>
      <c r="FL29" s="470"/>
      <c r="FM29" s="470"/>
      <c r="FN29" s="470"/>
      <c r="FO29" s="470"/>
      <c r="FP29" s="470"/>
      <c r="FQ29" s="470"/>
      <c r="FR29" s="470"/>
      <c r="FS29" s="470"/>
      <c r="FT29" s="468"/>
      <c r="FU29" s="468"/>
      <c r="FV29" s="468"/>
      <c r="FW29" s="468"/>
      <c r="FX29" s="468"/>
      <c r="FY29" s="468"/>
      <c r="FZ29" s="468"/>
      <c r="GA29" s="468"/>
      <c r="GB29" s="468"/>
      <c r="GC29" s="468"/>
      <c r="GD29" s="468"/>
      <c r="GE29" s="468"/>
      <c r="GF29" s="468"/>
      <c r="GG29" s="468"/>
      <c r="GH29" s="468"/>
      <c r="GI29" s="468"/>
      <c r="GJ29" s="468"/>
      <c r="GK29" s="468"/>
      <c r="GL29" s="468"/>
      <c r="GM29" s="468"/>
      <c r="GN29" s="468"/>
      <c r="GO29" s="468"/>
      <c r="GP29" s="468"/>
      <c r="GQ29" s="468"/>
      <c r="GR29" s="468"/>
      <c r="GS29" s="468"/>
      <c r="GT29" s="468"/>
      <c r="GU29" s="468"/>
      <c r="GV29" s="468"/>
      <c r="GW29" s="468"/>
      <c r="GX29" s="468"/>
      <c r="GY29" s="468"/>
      <c r="GZ29" s="468"/>
    </row>
    <row r="30" spans="5:208" s="467" customFormat="1" ht="20.100000000000001" customHeight="1" x14ac:dyDescent="0.2">
      <c r="E30" s="1170"/>
      <c r="F30" s="1004"/>
      <c r="G30" s="1004"/>
      <c r="H30" s="1004"/>
      <c r="I30" s="1004"/>
      <c r="J30" s="1004"/>
      <c r="K30" s="1004"/>
      <c r="L30" s="1004"/>
      <c r="M30" s="1004"/>
      <c r="N30" s="1004"/>
      <c r="O30" s="1004"/>
      <c r="P30" s="1171"/>
      <c r="Q30" s="477"/>
      <c r="R30" s="476"/>
      <c r="S30" s="1144" t="s">
        <v>27</v>
      </c>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4"/>
      <c r="BC30" s="1144"/>
      <c r="BD30" s="1144"/>
      <c r="BE30" s="1144"/>
      <c r="BF30" s="1144"/>
      <c r="BG30" s="1144"/>
      <c r="BH30" s="1144"/>
      <c r="BI30" s="1144"/>
      <c r="BJ30" s="1144"/>
      <c r="BK30" s="1144"/>
      <c r="BL30" s="1144"/>
      <c r="BM30" s="1144"/>
      <c r="BN30" s="1144"/>
      <c r="BO30" s="1144"/>
      <c r="BP30" s="1144"/>
      <c r="BQ30" s="1144"/>
      <c r="BR30" s="1144"/>
      <c r="BS30" s="1144"/>
      <c r="BT30" s="1144"/>
      <c r="BU30" s="1144"/>
      <c r="BV30" s="1145"/>
      <c r="BW30" s="1132">
        <f>'CH Equipe'!AT114</f>
        <v>0</v>
      </c>
      <c r="BX30" s="1129"/>
      <c r="BY30" s="1129"/>
      <c r="BZ30" s="1129"/>
      <c r="CA30" s="1129"/>
      <c r="CB30" s="1129"/>
      <c r="CC30" s="1129"/>
      <c r="CD30" s="1129"/>
      <c r="CE30" s="1129"/>
      <c r="CF30" s="470"/>
      <c r="CG30" s="470"/>
      <c r="CH30" s="1142"/>
      <c r="CI30" s="1142"/>
      <c r="CJ30" s="1142"/>
      <c r="CK30" s="1142"/>
      <c r="CL30" s="1142"/>
      <c r="CM30" s="1142"/>
      <c r="CN30" s="1142"/>
      <c r="CO30" s="1142"/>
      <c r="CP30" s="1142"/>
      <c r="CQ30" s="1142"/>
      <c r="CR30" s="1142"/>
      <c r="CS30" s="1142"/>
      <c r="CT30" s="470"/>
      <c r="CU30" s="1146">
        <f>SUM('[1]CH Equipe'!AU73:BC73)</f>
        <v>0</v>
      </c>
      <c r="CV30" s="1147"/>
      <c r="CW30" s="1147"/>
      <c r="CX30" s="1147"/>
      <c r="CY30" s="1147"/>
      <c r="CZ30" s="1147"/>
      <c r="DA30" s="1147"/>
      <c r="DB30" s="1147"/>
      <c r="DC30" s="1147"/>
      <c r="DD30" s="1147"/>
      <c r="DE30" s="1147"/>
      <c r="DF30" s="1148"/>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c r="FA30" s="472"/>
      <c r="FB30" s="472"/>
      <c r="FC30" s="472"/>
      <c r="FD30" s="472"/>
      <c r="FE30" s="472"/>
      <c r="FF30" s="472"/>
      <c r="FG30" s="472"/>
      <c r="FH30" s="472"/>
      <c r="FI30" s="472"/>
      <c r="FJ30" s="470"/>
      <c r="FK30" s="470"/>
      <c r="FL30" s="470"/>
      <c r="FM30" s="470"/>
      <c r="FN30" s="470"/>
      <c r="FO30" s="470"/>
      <c r="FP30" s="470"/>
      <c r="FQ30" s="470"/>
      <c r="FR30" s="470"/>
      <c r="FS30" s="470"/>
      <c r="FT30" s="468"/>
      <c r="FU30" s="468"/>
      <c r="FV30" s="468"/>
      <c r="FW30" s="468"/>
      <c r="FX30" s="468"/>
      <c r="FY30" s="468"/>
      <c r="FZ30" s="468"/>
      <c r="GA30" s="468"/>
      <c r="GB30" s="468"/>
      <c r="GC30" s="468"/>
      <c r="GD30" s="468"/>
      <c r="GE30" s="468"/>
      <c r="GF30" s="468"/>
      <c r="GG30" s="468"/>
      <c r="GH30" s="468"/>
      <c r="GI30" s="468"/>
      <c r="GJ30" s="468"/>
      <c r="GK30" s="468"/>
      <c r="GL30" s="468"/>
      <c r="GM30" s="468"/>
      <c r="GN30" s="468"/>
      <c r="GO30" s="468"/>
      <c r="GP30" s="468"/>
      <c r="GQ30" s="468"/>
      <c r="GR30" s="468"/>
      <c r="GS30" s="468"/>
      <c r="GT30" s="468"/>
      <c r="GU30" s="468"/>
      <c r="GV30" s="468"/>
      <c r="GW30" s="468"/>
      <c r="GX30" s="468"/>
      <c r="GY30" s="468"/>
      <c r="GZ30" s="468"/>
    </row>
    <row r="31" spans="5:208" s="467" customFormat="1" ht="5.0999999999999996" customHeight="1" x14ac:dyDescent="0.2">
      <c r="E31" s="1170"/>
      <c r="F31" s="1004"/>
      <c r="G31" s="1004"/>
      <c r="H31" s="1004"/>
      <c r="I31" s="1004"/>
      <c r="J31" s="1004"/>
      <c r="K31" s="1004"/>
      <c r="L31" s="1004"/>
      <c r="M31" s="1004"/>
      <c r="N31" s="1004"/>
      <c r="O31" s="1004"/>
      <c r="P31" s="1171"/>
      <c r="Q31" s="477"/>
      <c r="R31" s="476"/>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39"/>
      <c r="AW31" s="1139"/>
      <c r="AX31" s="1139"/>
      <c r="AY31" s="1139"/>
      <c r="AZ31" s="1139"/>
      <c r="BA31" s="1139"/>
      <c r="BB31" s="1139"/>
      <c r="BC31" s="470"/>
      <c r="BD31" s="1142"/>
      <c r="BE31" s="1142"/>
      <c r="BF31" s="1142"/>
      <c r="BG31" s="1142"/>
      <c r="BH31" s="1142"/>
      <c r="BI31" s="1142"/>
      <c r="BJ31" s="1142"/>
      <c r="BK31" s="1142"/>
      <c r="BL31" s="1142"/>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1142"/>
      <c r="CI31" s="1142"/>
      <c r="CJ31" s="1142"/>
      <c r="CK31" s="1142"/>
      <c r="CL31" s="1142"/>
      <c r="CM31" s="1142"/>
      <c r="CN31" s="1142"/>
      <c r="CO31" s="1142"/>
      <c r="CP31" s="1142"/>
      <c r="CQ31" s="1142"/>
      <c r="CR31" s="1142"/>
      <c r="CS31" s="1142"/>
      <c r="CT31" s="470"/>
      <c r="CU31" s="1143"/>
      <c r="CV31" s="1143"/>
      <c r="CW31" s="1143"/>
      <c r="CX31" s="1143"/>
      <c r="CY31" s="1143"/>
      <c r="CZ31" s="1143"/>
      <c r="DA31" s="1143"/>
      <c r="DB31" s="1143"/>
      <c r="DC31" s="1143"/>
      <c r="DD31" s="1143"/>
      <c r="DE31" s="1143"/>
      <c r="DF31" s="1143"/>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0"/>
      <c r="FK31" s="470"/>
      <c r="FL31" s="470"/>
      <c r="FM31" s="470"/>
      <c r="FN31" s="470"/>
      <c r="FO31" s="470"/>
      <c r="FP31" s="470"/>
      <c r="FQ31" s="470"/>
      <c r="FR31" s="470"/>
      <c r="FS31" s="470"/>
      <c r="FT31" s="468"/>
      <c r="FU31" s="468"/>
      <c r="FV31" s="468"/>
      <c r="FW31" s="468"/>
      <c r="FX31" s="468"/>
      <c r="FY31" s="468"/>
      <c r="FZ31" s="468"/>
      <c r="GA31" s="468"/>
      <c r="GB31" s="468"/>
      <c r="GC31" s="468"/>
      <c r="GD31" s="468"/>
      <c r="GE31" s="468"/>
      <c r="GF31" s="468"/>
      <c r="GG31" s="468"/>
      <c r="GH31" s="468"/>
      <c r="GI31" s="468"/>
      <c r="GJ31" s="468"/>
      <c r="GK31" s="468"/>
      <c r="GL31" s="468"/>
      <c r="GM31" s="468"/>
      <c r="GN31" s="468"/>
      <c r="GO31" s="468"/>
      <c r="GP31" s="468"/>
      <c r="GQ31" s="468"/>
      <c r="GR31" s="468"/>
      <c r="GS31" s="468"/>
      <c r="GT31" s="468"/>
      <c r="GU31" s="468"/>
      <c r="GV31" s="468"/>
      <c r="GW31" s="468"/>
      <c r="GX31" s="468"/>
      <c r="GY31" s="468"/>
      <c r="GZ31" s="468"/>
    </row>
    <row r="32" spans="5:208" s="467" customFormat="1" ht="20.100000000000001" customHeight="1" x14ac:dyDescent="0.2">
      <c r="E32" s="1172"/>
      <c r="F32" s="1173"/>
      <c r="G32" s="1173"/>
      <c r="H32" s="1173"/>
      <c r="I32" s="1173"/>
      <c r="J32" s="1173"/>
      <c r="K32" s="1173"/>
      <c r="L32" s="1173"/>
      <c r="M32" s="1173"/>
      <c r="N32" s="1173"/>
      <c r="O32" s="1173"/>
      <c r="P32" s="1174"/>
      <c r="Q32" s="477"/>
      <c r="R32" s="476"/>
      <c r="S32" s="1144" t="s">
        <v>1400</v>
      </c>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44"/>
      <c r="AU32" s="1144"/>
      <c r="AV32" s="1144"/>
      <c r="AW32" s="1144"/>
      <c r="AX32" s="1144"/>
      <c r="AY32" s="1144"/>
      <c r="AZ32" s="1144"/>
      <c r="BA32" s="1144"/>
      <c r="BB32" s="1144"/>
      <c r="BC32" s="1144"/>
      <c r="BD32" s="1144"/>
      <c r="BE32" s="1144"/>
      <c r="BF32" s="1144"/>
      <c r="BG32" s="1144"/>
      <c r="BH32" s="1144"/>
      <c r="BI32" s="1144"/>
      <c r="BJ32" s="1144"/>
      <c r="BK32" s="1144"/>
      <c r="BL32" s="1144"/>
      <c r="BM32" s="1144"/>
      <c r="BN32" s="1144"/>
      <c r="BO32" s="1144"/>
      <c r="BP32" s="1144"/>
      <c r="BQ32" s="1144"/>
      <c r="BR32" s="1144"/>
      <c r="BS32" s="1144"/>
      <c r="BT32" s="1144"/>
      <c r="BU32" s="1144"/>
      <c r="BV32" s="1145"/>
      <c r="BW32" s="1132">
        <f>'CH Equipe'!BD114</f>
        <v>0</v>
      </c>
      <c r="BX32" s="1129"/>
      <c r="BY32" s="1129"/>
      <c r="BZ32" s="1129"/>
      <c r="CA32" s="1129"/>
      <c r="CB32" s="1129"/>
      <c r="CC32" s="1129"/>
      <c r="CD32" s="1129"/>
      <c r="CE32" s="1129"/>
      <c r="CF32" s="470"/>
      <c r="CG32" s="470"/>
      <c r="CH32" s="1142"/>
      <c r="CI32" s="1142"/>
      <c r="CJ32" s="1142"/>
      <c r="CK32" s="1142"/>
      <c r="CL32" s="1142"/>
      <c r="CM32" s="1142"/>
      <c r="CN32" s="1142"/>
      <c r="CO32" s="1142"/>
      <c r="CP32" s="1142"/>
      <c r="CQ32" s="1142"/>
      <c r="CR32" s="1142"/>
      <c r="CS32" s="1142"/>
      <c r="CT32" s="470"/>
      <c r="CU32" s="1146">
        <f>SUM('[1]CH Equipe'!BE73:BM73)</f>
        <v>0</v>
      </c>
      <c r="CV32" s="1147"/>
      <c r="CW32" s="1147"/>
      <c r="CX32" s="1147"/>
      <c r="CY32" s="1147"/>
      <c r="CZ32" s="1147"/>
      <c r="DA32" s="1147"/>
      <c r="DB32" s="1147"/>
      <c r="DC32" s="1147"/>
      <c r="DD32" s="1147"/>
      <c r="DE32" s="1147"/>
      <c r="DF32" s="1148"/>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c r="FA32" s="472"/>
      <c r="FB32" s="472"/>
      <c r="FC32" s="472"/>
      <c r="FD32" s="472"/>
      <c r="FE32" s="472"/>
      <c r="FF32" s="472"/>
      <c r="FG32" s="472"/>
      <c r="FH32" s="472"/>
      <c r="FI32" s="472"/>
      <c r="FJ32" s="470"/>
      <c r="FK32" s="470"/>
      <c r="FL32" s="470"/>
      <c r="FM32" s="470"/>
      <c r="FN32" s="470"/>
      <c r="FO32" s="470"/>
      <c r="FP32" s="470"/>
      <c r="FQ32" s="470"/>
      <c r="FR32" s="470"/>
      <c r="FS32" s="470"/>
      <c r="FT32" s="468"/>
      <c r="FU32" s="468"/>
      <c r="FV32" s="468"/>
      <c r="FW32" s="468"/>
      <c r="FX32" s="468"/>
      <c r="FY32" s="468"/>
      <c r="FZ32" s="468"/>
      <c r="GA32" s="468"/>
      <c r="GB32" s="468"/>
      <c r="GC32" s="468"/>
      <c r="GD32" s="468"/>
      <c r="GE32" s="468"/>
      <c r="GF32" s="468"/>
      <c r="GG32" s="468"/>
      <c r="GH32" s="468"/>
      <c r="GI32" s="468"/>
      <c r="GJ32" s="468"/>
      <c r="GK32" s="468"/>
      <c r="GL32" s="468"/>
      <c r="GM32" s="468"/>
      <c r="GN32" s="468"/>
      <c r="GO32" s="468"/>
      <c r="GP32" s="468"/>
      <c r="GQ32" s="468"/>
      <c r="GR32" s="468"/>
      <c r="GS32" s="468"/>
      <c r="GT32" s="468"/>
      <c r="GU32" s="468"/>
      <c r="GV32" s="468"/>
      <c r="GW32" s="468"/>
      <c r="GX32" s="468"/>
      <c r="GY32" s="468"/>
      <c r="GZ32" s="468"/>
    </row>
    <row r="33" spans="5:209" s="467" customFormat="1" ht="13.5" customHeight="1" thickBot="1" x14ac:dyDescent="0.25">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0"/>
      <c r="CU33" s="474"/>
      <c r="CV33" s="474"/>
      <c r="CW33" s="474"/>
      <c r="CX33" s="474"/>
      <c r="CY33" s="474"/>
      <c r="CZ33" s="474"/>
      <c r="DA33" s="474"/>
      <c r="DB33" s="474"/>
      <c r="DC33" s="474"/>
      <c r="DD33" s="474"/>
      <c r="DE33" s="474"/>
      <c r="DF33" s="474"/>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4"/>
      <c r="FK33" s="474"/>
      <c r="FL33" s="474"/>
      <c r="FM33" s="474"/>
      <c r="FN33" s="474"/>
      <c r="FO33" s="474"/>
      <c r="FP33" s="474"/>
      <c r="FQ33" s="474"/>
      <c r="FR33" s="474"/>
      <c r="FS33" s="474"/>
      <c r="FT33" s="474"/>
      <c r="FU33" s="474"/>
      <c r="FV33" s="474"/>
      <c r="FW33" s="474"/>
      <c r="FX33" s="474"/>
      <c r="FY33" s="474"/>
      <c r="FZ33" s="474"/>
      <c r="GA33" s="474"/>
      <c r="GB33" s="474"/>
      <c r="GC33" s="474"/>
      <c r="GD33" s="474"/>
      <c r="GE33" s="474"/>
      <c r="GF33" s="474"/>
      <c r="GG33" s="474"/>
      <c r="GH33" s="474"/>
      <c r="GI33" s="474"/>
      <c r="GJ33" s="474"/>
      <c r="GK33" s="474"/>
      <c r="GL33" s="474"/>
      <c r="GM33" s="474"/>
      <c r="GN33" s="474"/>
      <c r="GO33" s="474"/>
      <c r="GP33" s="474"/>
      <c r="GQ33" s="474"/>
      <c r="GR33" s="474"/>
      <c r="GS33" s="474"/>
      <c r="GT33" s="474"/>
      <c r="GU33" s="474"/>
      <c r="GV33" s="474"/>
      <c r="GW33" s="474"/>
      <c r="GX33" s="474"/>
      <c r="GY33" s="474"/>
      <c r="GZ33" s="474"/>
    </row>
    <row r="34" spans="5:209" s="467" customFormat="1" ht="13.5" customHeight="1" thickTop="1" x14ac:dyDescent="0.2">
      <c r="E34" s="478"/>
      <c r="F34" s="478"/>
      <c r="G34" s="478"/>
      <c r="H34" s="478"/>
      <c r="I34" s="478"/>
      <c r="J34" s="478"/>
      <c r="K34" s="478"/>
      <c r="L34" s="478"/>
      <c r="M34" s="478"/>
      <c r="N34" s="478"/>
      <c r="O34" s="478"/>
      <c r="P34" s="478"/>
      <c r="Q34" s="478"/>
      <c r="R34" s="478"/>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79"/>
      <c r="CF34" s="474"/>
      <c r="CG34" s="474"/>
      <c r="CH34" s="474"/>
      <c r="CI34" s="474"/>
      <c r="CJ34" s="474"/>
      <c r="CK34" s="474"/>
      <c r="CL34" s="474"/>
      <c r="CM34" s="474"/>
      <c r="CN34" s="474"/>
      <c r="CO34" s="474"/>
      <c r="CP34" s="474"/>
      <c r="CQ34" s="474"/>
      <c r="CR34" s="474"/>
      <c r="CS34" s="474"/>
      <c r="CT34" s="470"/>
      <c r="CU34" s="474"/>
      <c r="CV34" s="474"/>
      <c r="CW34" s="474"/>
      <c r="CX34" s="474"/>
      <c r="CY34" s="474"/>
      <c r="CZ34" s="474"/>
      <c r="DA34" s="474"/>
      <c r="DB34" s="474"/>
      <c r="DC34" s="474"/>
      <c r="DD34" s="474"/>
      <c r="DE34" s="474"/>
      <c r="DF34" s="474"/>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4"/>
      <c r="FK34" s="474"/>
      <c r="FL34" s="474"/>
      <c r="FM34" s="474"/>
      <c r="FN34" s="474"/>
      <c r="FO34" s="474"/>
      <c r="FP34" s="474"/>
      <c r="FQ34" s="474"/>
      <c r="FR34" s="474"/>
      <c r="FS34" s="474"/>
      <c r="FT34" s="474"/>
      <c r="FU34" s="474"/>
      <c r="FV34" s="474"/>
      <c r="FW34" s="474"/>
      <c r="FX34" s="474"/>
      <c r="FY34" s="474"/>
      <c r="FZ34" s="474"/>
      <c r="GA34" s="474"/>
      <c r="GB34" s="474"/>
      <c r="GC34" s="474"/>
      <c r="GD34" s="474"/>
      <c r="GE34" s="474"/>
      <c r="GF34" s="474"/>
      <c r="GG34" s="474"/>
      <c r="GH34" s="474"/>
      <c r="GI34" s="474"/>
      <c r="GJ34" s="474"/>
      <c r="GK34" s="474"/>
      <c r="GL34" s="474"/>
      <c r="GM34" s="474"/>
      <c r="GN34" s="474"/>
      <c r="GO34" s="474"/>
      <c r="GP34" s="474"/>
      <c r="GQ34" s="474"/>
      <c r="GR34" s="474"/>
      <c r="GS34" s="474"/>
      <c r="GT34" s="474"/>
      <c r="GU34" s="474"/>
      <c r="GV34" s="474"/>
      <c r="GW34" s="474"/>
      <c r="GX34" s="474"/>
      <c r="GY34" s="474"/>
      <c r="GZ34" s="474"/>
    </row>
    <row r="35" spans="5:209" s="467" customFormat="1" ht="41.25" customHeight="1" x14ac:dyDescent="0.2">
      <c r="E35" s="1137" t="s">
        <v>1391</v>
      </c>
      <c r="F35" s="1137"/>
      <c r="G35" s="1137"/>
      <c r="H35" s="1137"/>
      <c r="I35" s="1137"/>
      <c r="J35" s="1137"/>
      <c r="K35" s="1137"/>
      <c r="L35" s="1137"/>
      <c r="M35" s="1137"/>
      <c r="N35" s="1137"/>
      <c r="O35" s="1137"/>
      <c r="P35" s="1137"/>
      <c r="S35" s="1138" t="s">
        <v>1392</v>
      </c>
      <c r="T35" s="1138"/>
      <c r="U35" s="1138"/>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c r="BA35" s="1138"/>
      <c r="BB35" s="1138"/>
      <c r="BC35" s="470"/>
      <c r="BD35" s="1138" t="s">
        <v>1402</v>
      </c>
      <c r="BE35" s="1138"/>
      <c r="BF35" s="1138"/>
      <c r="BG35" s="1138"/>
      <c r="BH35" s="1138"/>
      <c r="BI35" s="1138"/>
      <c r="BJ35" s="1138"/>
      <c r="BK35" s="1138"/>
      <c r="BL35" s="1138"/>
      <c r="BM35" s="470"/>
      <c r="BN35" s="1138" t="s">
        <v>1393</v>
      </c>
      <c r="BO35" s="1138"/>
      <c r="BP35" s="1138"/>
      <c r="BQ35" s="1138"/>
      <c r="BR35" s="1138"/>
      <c r="BS35" s="1138"/>
      <c r="BT35" s="1138"/>
      <c r="BU35" s="1138"/>
      <c r="BV35" s="1138"/>
      <c r="BW35" s="1138" t="s">
        <v>1394</v>
      </c>
      <c r="BX35" s="1138"/>
      <c r="BY35" s="1138"/>
      <c r="BZ35" s="1138"/>
      <c r="CA35" s="1138"/>
      <c r="CB35" s="1138"/>
      <c r="CC35" s="1138"/>
      <c r="CD35" s="1138"/>
      <c r="CE35" s="1138"/>
      <c r="CF35" s="471"/>
      <c r="CG35" s="470"/>
      <c r="CH35" s="1140" t="s">
        <v>1403</v>
      </c>
      <c r="CI35" s="1140"/>
      <c r="CJ35" s="1140"/>
      <c r="CK35" s="1140"/>
      <c r="CL35" s="1140"/>
      <c r="CM35" s="1140"/>
      <c r="CN35" s="1140"/>
      <c r="CO35" s="1140"/>
      <c r="CP35" s="1140"/>
      <c r="CQ35" s="1140"/>
      <c r="CR35" s="1140"/>
      <c r="CS35" s="1141"/>
      <c r="CT35" s="470"/>
      <c r="CU35" s="1140" t="s">
        <v>1404</v>
      </c>
      <c r="CV35" s="1140"/>
      <c r="CW35" s="1140"/>
      <c r="CX35" s="1140"/>
      <c r="CY35" s="1140"/>
      <c r="CZ35" s="1140"/>
      <c r="DA35" s="1140"/>
      <c r="DB35" s="1140"/>
      <c r="DC35" s="1140"/>
      <c r="DD35" s="1140"/>
      <c r="DE35" s="1140"/>
      <c r="DF35" s="1141"/>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1125"/>
      <c r="FK35" s="1125"/>
      <c r="FL35" s="1125"/>
      <c r="FM35" s="1125"/>
      <c r="FN35" s="1125"/>
      <c r="FO35" s="1125"/>
      <c r="FP35" s="1125"/>
      <c r="FQ35" s="1125"/>
      <c r="FR35" s="1125"/>
      <c r="FS35" s="1125"/>
      <c r="FT35" s="473"/>
      <c r="FU35" s="473"/>
      <c r="FV35" s="473"/>
      <c r="FW35" s="473"/>
      <c r="FX35" s="473"/>
      <c r="FY35" s="473"/>
      <c r="FZ35" s="473"/>
      <c r="GA35" s="473"/>
      <c r="GB35" s="473"/>
      <c r="GC35" s="473"/>
      <c r="GD35" s="1125"/>
      <c r="GE35" s="1125"/>
      <c r="GF35" s="471"/>
      <c r="GG35" s="471"/>
      <c r="GH35" s="471"/>
      <c r="GI35" s="471"/>
      <c r="GJ35" s="471"/>
      <c r="GK35" s="471"/>
      <c r="GL35" s="471"/>
      <c r="GM35" s="471"/>
      <c r="GN35" s="471"/>
      <c r="GO35" s="1125"/>
      <c r="GP35" s="1125"/>
      <c r="GQ35" s="471"/>
      <c r="GR35" s="471"/>
      <c r="GS35" s="471"/>
      <c r="GT35" s="471"/>
      <c r="GU35" s="471"/>
      <c r="GV35" s="471"/>
      <c r="GW35" s="471"/>
      <c r="GX35" s="471"/>
      <c r="GY35" s="1125"/>
      <c r="GZ35" s="1125"/>
      <c r="HA35" s="463"/>
    </row>
    <row r="36" spans="5:209" s="467" customFormat="1" ht="13.5" customHeight="1" x14ac:dyDescent="0.2">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4"/>
      <c r="CS36" s="474"/>
      <c r="CT36" s="470"/>
      <c r="CU36" s="474"/>
      <c r="CV36" s="474"/>
      <c r="CW36" s="474"/>
      <c r="CX36" s="474"/>
      <c r="CY36" s="474"/>
      <c r="CZ36" s="474"/>
      <c r="DA36" s="474"/>
      <c r="DB36" s="474"/>
      <c r="DC36" s="474"/>
      <c r="DD36" s="474"/>
      <c r="DE36" s="474"/>
      <c r="DF36" s="474"/>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4"/>
      <c r="FK36" s="474"/>
      <c r="FL36" s="474"/>
      <c r="FM36" s="474"/>
      <c r="FN36" s="474"/>
      <c r="FO36" s="474"/>
      <c r="FP36" s="474"/>
      <c r="FQ36" s="474"/>
      <c r="FR36" s="474"/>
      <c r="FS36" s="474"/>
      <c r="FT36" s="474"/>
      <c r="FU36" s="474"/>
      <c r="FV36" s="474"/>
      <c r="FW36" s="474"/>
      <c r="FX36" s="474"/>
      <c r="FY36" s="474"/>
      <c r="FZ36" s="474"/>
      <c r="GA36" s="474"/>
      <c r="GB36" s="474"/>
      <c r="GC36" s="474"/>
      <c r="GD36" s="474"/>
      <c r="GE36" s="474"/>
      <c r="GF36" s="474"/>
      <c r="GG36" s="474"/>
      <c r="GH36" s="474"/>
      <c r="GI36" s="474"/>
      <c r="GJ36" s="474"/>
      <c r="GK36" s="474"/>
      <c r="GL36" s="474"/>
      <c r="GM36" s="474"/>
      <c r="GN36" s="474"/>
      <c r="GO36" s="474"/>
      <c r="GP36" s="474"/>
      <c r="GQ36" s="474"/>
      <c r="GR36" s="474"/>
      <c r="GS36" s="474"/>
      <c r="GT36" s="474"/>
      <c r="GU36" s="474"/>
      <c r="GV36" s="474"/>
      <c r="GW36" s="474"/>
      <c r="GX36" s="474"/>
      <c r="GY36" s="474"/>
      <c r="GZ36" s="474"/>
    </row>
    <row r="37" spans="5:209" s="467" customFormat="1" ht="20.100000000000001" customHeight="1" x14ac:dyDescent="0.2">
      <c r="E37" s="1138" t="s">
        <v>16</v>
      </c>
      <c r="F37" s="1138"/>
      <c r="G37" s="1138"/>
      <c r="H37" s="1138"/>
      <c r="I37" s="1138"/>
      <c r="J37" s="1138"/>
      <c r="K37" s="1138"/>
      <c r="L37" s="1138"/>
      <c r="M37" s="1138"/>
      <c r="N37" s="1138"/>
      <c r="O37" s="1138"/>
      <c r="P37" s="1138"/>
      <c r="Q37" s="475"/>
      <c r="R37" s="476"/>
      <c r="S37" s="1156" t="s">
        <v>1395</v>
      </c>
      <c r="T37" s="1156"/>
      <c r="U37" s="1156"/>
      <c r="V37" s="1156"/>
      <c r="W37" s="1144" t="s">
        <v>6</v>
      </c>
      <c r="X37" s="1144"/>
      <c r="Y37" s="1144"/>
      <c r="Z37" s="1144"/>
      <c r="AA37" s="1144"/>
      <c r="AB37" s="1144"/>
      <c r="AC37" s="1144"/>
      <c r="AD37" s="1144"/>
      <c r="AE37" s="1144"/>
      <c r="AF37" s="1144"/>
      <c r="AG37" s="1144"/>
      <c r="AH37" s="1144"/>
      <c r="AI37" s="1144"/>
      <c r="AJ37" s="1144"/>
      <c r="AK37" s="1144"/>
      <c r="AL37" s="1144" t="s">
        <v>1396</v>
      </c>
      <c r="AM37" s="1144"/>
      <c r="AN37" s="1144"/>
      <c r="AO37" s="1144"/>
      <c r="AP37" s="1144"/>
      <c r="AQ37" s="1144"/>
      <c r="AR37" s="1144"/>
      <c r="AS37" s="1144"/>
      <c r="AT37" s="1144"/>
      <c r="AU37" s="1144"/>
      <c r="AV37" s="1144"/>
      <c r="AW37" s="1144"/>
      <c r="AX37" s="1144"/>
      <c r="AY37" s="1144"/>
      <c r="AZ37" s="1144"/>
      <c r="BA37" s="1144"/>
      <c r="BB37" s="1144"/>
      <c r="BC37" s="470"/>
      <c r="BD37" s="1129">
        <f>'CH Equipe'!AH97</f>
        <v>0</v>
      </c>
      <c r="BE37" s="1129"/>
      <c r="BF37" s="1129"/>
      <c r="BG37" s="1129"/>
      <c r="BH37" s="1129"/>
      <c r="BI37" s="1129"/>
      <c r="BJ37" s="1129"/>
      <c r="BK37" s="1129"/>
      <c r="BL37" s="1129"/>
      <c r="BM37" s="470"/>
      <c r="BN37" s="1129">
        <f>'CH Equipe'!AH16</f>
        <v>0</v>
      </c>
      <c r="BO37" s="1129"/>
      <c r="BP37" s="1129"/>
      <c r="BQ37" s="1129"/>
      <c r="BR37" s="1129"/>
      <c r="BS37" s="1129"/>
      <c r="BT37" s="1129"/>
      <c r="BU37" s="1129"/>
      <c r="BV37" s="1129"/>
      <c r="BW37" s="1136">
        <f>BN37/11/4</f>
        <v>0</v>
      </c>
      <c r="BX37" s="1136"/>
      <c r="BY37" s="1136"/>
      <c r="BZ37" s="1136"/>
      <c r="CA37" s="1136"/>
      <c r="CB37" s="1136"/>
      <c r="CC37" s="1136"/>
      <c r="CD37" s="1136"/>
      <c r="CE37" s="1136"/>
      <c r="CF37" s="470">
        <f>ROUND(BW37,0)</f>
        <v>0</v>
      </c>
      <c r="CG37" s="470"/>
      <c r="CH37" s="1012" t="e">
        <f>CF37*#REF!</f>
        <v>#REF!</v>
      </c>
      <c r="CI37" s="1013"/>
      <c r="CJ37" s="1013"/>
      <c r="CK37" s="1013"/>
      <c r="CL37" s="1013"/>
      <c r="CM37" s="1013"/>
      <c r="CN37" s="1013"/>
      <c r="CO37" s="1013"/>
      <c r="CP37" s="1013"/>
      <c r="CQ37" s="1013"/>
      <c r="CR37" s="1013"/>
      <c r="CS37" s="1017"/>
      <c r="CT37" s="470"/>
      <c r="CU37" s="1126" t="e">
        <f>CH37/60</f>
        <v>#REF!</v>
      </c>
      <c r="CV37" s="1127"/>
      <c r="CW37" s="1127"/>
      <c r="CX37" s="1127"/>
      <c r="CY37" s="1127"/>
      <c r="CZ37" s="1127"/>
      <c r="DA37" s="1127"/>
      <c r="DB37" s="1127"/>
      <c r="DC37" s="1127"/>
      <c r="DD37" s="1127"/>
      <c r="DE37" s="1127"/>
      <c r="DF37" s="1128"/>
      <c r="DG37" s="472"/>
      <c r="DH37" s="472"/>
      <c r="DI37" s="472"/>
      <c r="DJ37" s="472"/>
      <c r="DK37" s="472"/>
      <c r="DL37" s="472"/>
      <c r="DM37" s="472"/>
      <c r="DN37" s="472"/>
      <c r="DO37" s="472"/>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c r="FA37" s="472"/>
      <c r="FB37" s="472"/>
      <c r="FC37" s="472"/>
      <c r="FD37" s="472"/>
      <c r="FE37" s="472"/>
      <c r="FF37" s="472"/>
      <c r="FG37" s="472"/>
      <c r="FH37" s="472"/>
      <c r="FI37" s="472"/>
      <c r="FJ37" s="470"/>
      <c r="FK37" s="470"/>
      <c r="FL37" s="470"/>
      <c r="FM37" s="470"/>
      <c r="FN37" s="470"/>
      <c r="FO37" s="470"/>
      <c r="FP37" s="470"/>
      <c r="FQ37" s="470"/>
      <c r="FR37" s="470"/>
      <c r="FS37" s="470"/>
      <c r="FT37" s="468"/>
      <c r="FU37" s="468"/>
      <c r="FV37" s="468"/>
      <c r="FW37" s="468"/>
      <c r="FX37" s="468"/>
      <c r="FY37" s="468"/>
      <c r="FZ37" s="468"/>
      <c r="GA37" s="468"/>
      <c r="GB37" s="468"/>
      <c r="GC37" s="468"/>
      <c r="GD37" s="468"/>
      <c r="GE37" s="468"/>
      <c r="GF37" s="468"/>
      <c r="GG37" s="468"/>
      <c r="GH37" s="468"/>
      <c r="GI37" s="468"/>
      <c r="GJ37" s="468"/>
      <c r="GK37" s="468"/>
      <c r="GL37" s="468"/>
      <c r="GM37" s="468"/>
      <c r="GN37" s="468"/>
      <c r="GO37" s="468"/>
      <c r="GP37" s="468"/>
      <c r="GQ37" s="468"/>
      <c r="GR37" s="468"/>
      <c r="GS37" s="468"/>
      <c r="GT37" s="468"/>
      <c r="GU37" s="468"/>
      <c r="GV37" s="468"/>
      <c r="GW37" s="468"/>
      <c r="GX37" s="468"/>
      <c r="GY37" s="468"/>
      <c r="GZ37" s="468"/>
    </row>
    <row r="38" spans="5:209" s="467" customFormat="1" ht="20.100000000000001" customHeight="1" x14ac:dyDescent="0.2">
      <c r="E38" s="1138"/>
      <c r="F38" s="1138"/>
      <c r="G38" s="1138"/>
      <c r="H38" s="1138"/>
      <c r="I38" s="1138"/>
      <c r="J38" s="1138"/>
      <c r="K38" s="1138"/>
      <c r="L38" s="1138"/>
      <c r="M38" s="1138"/>
      <c r="N38" s="1138"/>
      <c r="O38" s="1138"/>
      <c r="P38" s="1138"/>
      <c r="Q38" s="477"/>
      <c r="R38" s="476"/>
      <c r="S38" s="1156"/>
      <c r="T38" s="1156"/>
      <c r="U38" s="1156"/>
      <c r="V38" s="1156"/>
      <c r="W38" s="1144"/>
      <c r="X38" s="1144"/>
      <c r="Y38" s="1144"/>
      <c r="Z38" s="1144"/>
      <c r="AA38" s="1144"/>
      <c r="AB38" s="1144"/>
      <c r="AC38" s="1144"/>
      <c r="AD38" s="1144"/>
      <c r="AE38" s="1144"/>
      <c r="AF38" s="1144"/>
      <c r="AG38" s="1144"/>
      <c r="AH38" s="1144"/>
      <c r="AI38" s="1144"/>
      <c r="AJ38" s="1144"/>
      <c r="AK38" s="1144"/>
      <c r="AL38" s="1144" t="s">
        <v>1397</v>
      </c>
      <c r="AM38" s="1144"/>
      <c r="AN38" s="1144"/>
      <c r="AO38" s="1144"/>
      <c r="AP38" s="1144"/>
      <c r="AQ38" s="1144"/>
      <c r="AR38" s="1144"/>
      <c r="AS38" s="1144"/>
      <c r="AT38" s="1144"/>
      <c r="AU38" s="1144"/>
      <c r="AV38" s="1144"/>
      <c r="AW38" s="1144"/>
      <c r="AX38" s="1144"/>
      <c r="AY38" s="1144"/>
      <c r="AZ38" s="1144"/>
      <c r="BA38" s="1144"/>
      <c r="BB38" s="1144"/>
      <c r="BC38" s="470"/>
      <c r="BD38" s="1129">
        <f>'CH Equipe'!AQ97</f>
        <v>0</v>
      </c>
      <c r="BE38" s="1129"/>
      <c r="BF38" s="1129"/>
      <c r="BG38" s="1129"/>
      <c r="BH38" s="1129"/>
      <c r="BI38" s="1129"/>
      <c r="BJ38" s="1129"/>
      <c r="BK38" s="1129"/>
      <c r="BL38" s="1129"/>
      <c r="BM38" s="470"/>
      <c r="BN38" s="1129">
        <f>'CH Equipe'!AQ16</f>
        <v>0</v>
      </c>
      <c r="BO38" s="1129"/>
      <c r="BP38" s="1129"/>
      <c r="BQ38" s="1129"/>
      <c r="BR38" s="1129"/>
      <c r="BS38" s="1129"/>
      <c r="BT38" s="1129"/>
      <c r="BU38" s="1129"/>
      <c r="BV38" s="1129"/>
      <c r="BW38" s="1136">
        <f>BN38/11/4</f>
        <v>0</v>
      </c>
      <c r="BX38" s="1136"/>
      <c r="BY38" s="1136"/>
      <c r="BZ38" s="1136"/>
      <c r="CA38" s="1136"/>
      <c r="CB38" s="1136"/>
      <c r="CC38" s="1136"/>
      <c r="CD38" s="1136"/>
      <c r="CE38" s="1136"/>
      <c r="CF38" s="470">
        <f t="shared" ref="CF38:CF47" si="5">ROUND(BW38,0)</f>
        <v>0</v>
      </c>
      <c r="CG38" s="470"/>
      <c r="CH38" s="1007" t="e">
        <f>CF38*#REF!</f>
        <v>#REF!</v>
      </c>
      <c r="CI38" s="1008"/>
      <c r="CJ38" s="1008"/>
      <c r="CK38" s="1008"/>
      <c r="CL38" s="1008"/>
      <c r="CM38" s="1008"/>
      <c r="CN38" s="1008"/>
      <c r="CO38" s="1008"/>
      <c r="CP38" s="1008"/>
      <c r="CQ38" s="1008"/>
      <c r="CR38" s="1008"/>
      <c r="CS38" s="1018"/>
      <c r="CT38" s="470"/>
      <c r="CU38" s="1153" t="e">
        <f>CH38/60</f>
        <v>#REF!</v>
      </c>
      <c r="CV38" s="1154"/>
      <c r="CW38" s="1154"/>
      <c r="CX38" s="1154"/>
      <c r="CY38" s="1154"/>
      <c r="CZ38" s="1154"/>
      <c r="DA38" s="1154"/>
      <c r="DB38" s="1154"/>
      <c r="DC38" s="1154"/>
      <c r="DD38" s="1154"/>
      <c r="DE38" s="1154"/>
      <c r="DF38" s="1155"/>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472"/>
      <c r="FI38" s="472"/>
      <c r="FJ38" s="470"/>
      <c r="FK38" s="470"/>
      <c r="FL38" s="470"/>
      <c r="FM38" s="470"/>
      <c r="FN38" s="470"/>
      <c r="FO38" s="470"/>
      <c r="FP38" s="470"/>
      <c r="FQ38" s="470"/>
      <c r="FR38" s="470"/>
      <c r="FS38" s="470"/>
      <c r="FT38" s="468"/>
      <c r="FU38" s="468"/>
      <c r="FV38" s="468"/>
      <c r="FW38" s="468"/>
      <c r="FX38" s="468"/>
      <c r="FY38" s="468"/>
      <c r="FZ38" s="468"/>
      <c r="GA38" s="468"/>
      <c r="GB38" s="468"/>
      <c r="GC38" s="468"/>
      <c r="GD38" s="468"/>
      <c r="GE38" s="468"/>
      <c r="GF38" s="468"/>
      <c r="GG38" s="468"/>
      <c r="GH38" s="468"/>
      <c r="GI38" s="468"/>
      <c r="GJ38" s="468"/>
      <c r="GK38" s="468"/>
      <c r="GL38" s="468"/>
      <c r="GM38" s="468"/>
      <c r="GN38" s="468"/>
      <c r="GO38" s="468"/>
      <c r="GP38" s="468"/>
      <c r="GQ38" s="468"/>
      <c r="GR38" s="468"/>
      <c r="GS38" s="468"/>
      <c r="GT38" s="468"/>
      <c r="GU38" s="468"/>
      <c r="GV38" s="468"/>
      <c r="GW38" s="468"/>
      <c r="GX38" s="468"/>
      <c r="GY38" s="468"/>
      <c r="GZ38" s="468"/>
    </row>
    <row r="39" spans="5:209" s="467" customFormat="1" ht="20.100000000000001" customHeight="1" x14ac:dyDescent="0.2">
      <c r="E39" s="1138"/>
      <c r="F39" s="1138"/>
      <c r="G39" s="1138"/>
      <c r="H39" s="1138"/>
      <c r="I39" s="1138"/>
      <c r="J39" s="1138"/>
      <c r="K39" s="1138"/>
      <c r="L39" s="1138"/>
      <c r="M39" s="1138"/>
      <c r="N39" s="1138"/>
      <c r="O39" s="1138"/>
      <c r="P39" s="1138"/>
      <c r="Q39" s="477"/>
      <c r="R39" s="476"/>
      <c r="S39" s="1156"/>
      <c r="T39" s="1156"/>
      <c r="U39" s="1156"/>
      <c r="V39" s="1156"/>
      <c r="W39" s="1144" t="s">
        <v>12</v>
      </c>
      <c r="X39" s="1144"/>
      <c r="Y39" s="1144"/>
      <c r="Z39" s="1144"/>
      <c r="AA39" s="1144"/>
      <c r="AB39" s="1144"/>
      <c r="AC39" s="1144"/>
      <c r="AD39" s="1144"/>
      <c r="AE39" s="1144"/>
      <c r="AF39" s="1144"/>
      <c r="AG39" s="1144"/>
      <c r="AH39" s="1144"/>
      <c r="AI39" s="1144"/>
      <c r="AJ39" s="1144"/>
      <c r="AK39" s="1144"/>
      <c r="AL39" s="1144" t="s">
        <v>1397</v>
      </c>
      <c r="AM39" s="1144"/>
      <c r="AN39" s="1144"/>
      <c r="AO39" s="1144"/>
      <c r="AP39" s="1144"/>
      <c r="AQ39" s="1144"/>
      <c r="AR39" s="1144"/>
      <c r="AS39" s="1144"/>
      <c r="AT39" s="1144"/>
      <c r="AU39" s="1144"/>
      <c r="AV39" s="1144"/>
      <c r="AW39" s="1144"/>
      <c r="AX39" s="1144"/>
      <c r="AY39" s="1144"/>
      <c r="AZ39" s="1144"/>
      <c r="BA39" s="1144"/>
      <c r="BB39" s="1144"/>
      <c r="BC39" s="470"/>
      <c r="BD39" s="1129">
        <f>BD38</f>
        <v>0</v>
      </c>
      <c r="BE39" s="1129"/>
      <c r="BF39" s="1129"/>
      <c r="BG39" s="1129"/>
      <c r="BH39" s="1129"/>
      <c r="BI39" s="1129"/>
      <c r="BJ39" s="1129"/>
      <c r="BK39" s="1129"/>
      <c r="BL39" s="1129"/>
      <c r="BM39" s="470"/>
      <c r="BN39" s="1129">
        <f>'CH Equipe'!AQ21</f>
        <v>0</v>
      </c>
      <c r="BO39" s="1129"/>
      <c r="BP39" s="1129"/>
      <c r="BQ39" s="1129"/>
      <c r="BR39" s="1129"/>
      <c r="BS39" s="1129"/>
      <c r="BT39" s="1129"/>
      <c r="BU39" s="1129"/>
      <c r="BV39" s="1129"/>
      <c r="BW39" s="1136">
        <f>BN39/11/4</f>
        <v>0</v>
      </c>
      <c r="BX39" s="1136"/>
      <c r="BY39" s="1136"/>
      <c r="BZ39" s="1136"/>
      <c r="CA39" s="1136"/>
      <c r="CB39" s="1136"/>
      <c r="CC39" s="1136"/>
      <c r="CD39" s="1136"/>
      <c r="CE39" s="1136"/>
      <c r="CF39" s="470"/>
      <c r="CG39" s="470"/>
      <c r="CH39" s="438"/>
      <c r="CI39" s="439"/>
      <c r="CJ39" s="439"/>
      <c r="CK39" s="439"/>
      <c r="CL39" s="439"/>
      <c r="CM39" s="439"/>
      <c r="CN39" s="439"/>
      <c r="CO39" s="439"/>
      <c r="CP39" s="439"/>
      <c r="CQ39" s="439"/>
      <c r="CR39" s="439"/>
      <c r="CS39" s="441"/>
      <c r="CT39" s="470"/>
      <c r="CU39" s="480"/>
      <c r="CV39" s="481"/>
      <c r="CW39" s="481"/>
      <c r="CX39" s="481"/>
      <c r="CY39" s="481"/>
      <c r="CZ39" s="481"/>
      <c r="DA39" s="481"/>
      <c r="DB39" s="481"/>
      <c r="DC39" s="481"/>
      <c r="DD39" s="481"/>
      <c r="DE39" s="481"/>
      <c r="DF39" s="48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0"/>
      <c r="FK39" s="470"/>
      <c r="FL39" s="470"/>
      <c r="FM39" s="470"/>
      <c r="FN39" s="470"/>
      <c r="FO39" s="470"/>
      <c r="FP39" s="470"/>
      <c r="FQ39" s="470"/>
      <c r="FR39" s="470"/>
      <c r="FS39" s="470"/>
      <c r="FT39" s="468"/>
      <c r="FU39" s="468"/>
      <c r="FV39" s="468"/>
      <c r="FW39" s="468"/>
      <c r="FX39" s="468"/>
      <c r="FY39" s="468"/>
      <c r="FZ39" s="468"/>
      <c r="GA39" s="468"/>
      <c r="GB39" s="468"/>
      <c r="GC39" s="468"/>
      <c r="GD39" s="468"/>
      <c r="GE39" s="468"/>
      <c r="GF39" s="468"/>
      <c r="GG39" s="468"/>
      <c r="GH39" s="468"/>
      <c r="GI39" s="468"/>
      <c r="GJ39" s="468"/>
      <c r="GK39" s="468"/>
      <c r="GL39" s="468"/>
      <c r="GM39" s="468"/>
      <c r="GN39" s="468"/>
      <c r="GO39" s="468"/>
      <c r="GP39" s="468"/>
      <c r="GQ39" s="468"/>
      <c r="GR39" s="468"/>
      <c r="GS39" s="468"/>
      <c r="GT39" s="468"/>
      <c r="GU39" s="468"/>
      <c r="GV39" s="468"/>
      <c r="GW39" s="468"/>
      <c r="GX39" s="468"/>
      <c r="GY39" s="468"/>
      <c r="GZ39" s="468"/>
    </row>
    <row r="40" spans="5:209" s="467" customFormat="1" ht="20.100000000000001" customHeight="1" x14ac:dyDescent="0.2">
      <c r="E40" s="1138"/>
      <c r="F40" s="1138"/>
      <c r="G40" s="1138"/>
      <c r="H40" s="1138"/>
      <c r="I40" s="1138"/>
      <c r="J40" s="1138"/>
      <c r="K40" s="1138"/>
      <c r="L40" s="1138"/>
      <c r="M40" s="1138"/>
      <c r="N40" s="1138"/>
      <c r="O40" s="1138"/>
      <c r="P40" s="1138"/>
      <c r="Q40" s="475"/>
      <c r="R40" s="476"/>
      <c r="S40" s="1156"/>
      <c r="T40" s="1156"/>
      <c r="U40" s="1156"/>
      <c r="V40" s="1156"/>
      <c r="W40" s="1144" t="s">
        <v>1406</v>
      </c>
      <c r="X40" s="1144"/>
      <c r="Y40" s="1144"/>
      <c r="Z40" s="1144"/>
      <c r="AA40" s="1144"/>
      <c r="AB40" s="1144"/>
      <c r="AC40" s="1144"/>
      <c r="AD40" s="1144"/>
      <c r="AE40" s="1144"/>
      <c r="AF40" s="1144"/>
      <c r="AG40" s="1144"/>
      <c r="AH40" s="1144"/>
      <c r="AI40" s="1144"/>
      <c r="AJ40" s="1144"/>
      <c r="AK40" s="1144"/>
      <c r="AL40" s="1144" t="s">
        <v>1396</v>
      </c>
      <c r="AM40" s="1144"/>
      <c r="AN40" s="1144"/>
      <c r="AO40" s="1144"/>
      <c r="AP40" s="1144"/>
      <c r="AQ40" s="1144"/>
      <c r="AR40" s="1144"/>
      <c r="AS40" s="1144"/>
      <c r="AT40" s="1144"/>
      <c r="AU40" s="1144"/>
      <c r="AV40" s="1144"/>
      <c r="AW40" s="1144"/>
      <c r="AX40" s="1144"/>
      <c r="AY40" s="1144"/>
      <c r="AZ40" s="1144"/>
      <c r="BA40" s="1144"/>
      <c r="BB40" s="1144"/>
      <c r="BC40" s="470"/>
      <c r="BD40" s="1129">
        <f>BD37</f>
        <v>0</v>
      </c>
      <c r="BE40" s="1129"/>
      <c r="BF40" s="1129"/>
      <c r="BG40" s="1129"/>
      <c r="BH40" s="1129"/>
      <c r="BI40" s="1129"/>
      <c r="BJ40" s="1129"/>
      <c r="BK40" s="1129"/>
      <c r="BL40" s="1129"/>
      <c r="BM40" s="470"/>
      <c r="BN40" s="1129">
        <f>'CH Equipe'!AH25</f>
        <v>0</v>
      </c>
      <c r="BO40" s="1129"/>
      <c r="BP40" s="1129"/>
      <c r="BQ40" s="1129"/>
      <c r="BR40" s="1129"/>
      <c r="BS40" s="1129"/>
      <c r="BT40" s="1129"/>
      <c r="BU40" s="1129"/>
      <c r="BV40" s="1129"/>
      <c r="BW40" s="1136">
        <f t="shared" ref="BW40:BW47" si="6">BN40/11/4</f>
        <v>0</v>
      </c>
      <c r="BX40" s="1136"/>
      <c r="BY40" s="1136"/>
      <c r="BZ40" s="1136"/>
      <c r="CA40" s="1136"/>
      <c r="CB40" s="1136"/>
      <c r="CC40" s="1136"/>
      <c r="CD40" s="1136"/>
      <c r="CE40" s="1136"/>
      <c r="CF40" s="470">
        <f t="shared" si="5"/>
        <v>0</v>
      </c>
      <c r="CG40" s="470"/>
      <c r="CH40" s="1007" t="e">
        <f>CF40*#REF!</f>
        <v>#REF!</v>
      </c>
      <c r="CI40" s="1008"/>
      <c r="CJ40" s="1008"/>
      <c r="CK40" s="1008"/>
      <c r="CL40" s="1008"/>
      <c r="CM40" s="1008"/>
      <c r="CN40" s="1008"/>
      <c r="CO40" s="1008"/>
      <c r="CP40" s="1008"/>
      <c r="CQ40" s="1008"/>
      <c r="CR40" s="1008"/>
      <c r="CS40" s="1018"/>
      <c r="CT40" s="470"/>
      <c r="CU40" s="1153" t="e">
        <f t="shared" ref="CU40:CU46" si="7">CH40/60</f>
        <v>#REF!</v>
      </c>
      <c r="CV40" s="1154"/>
      <c r="CW40" s="1154"/>
      <c r="CX40" s="1154"/>
      <c r="CY40" s="1154"/>
      <c r="CZ40" s="1154"/>
      <c r="DA40" s="1154"/>
      <c r="DB40" s="1154"/>
      <c r="DC40" s="1154"/>
      <c r="DD40" s="1154"/>
      <c r="DE40" s="1154"/>
      <c r="DF40" s="1155"/>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0"/>
      <c r="FK40" s="470"/>
      <c r="FL40" s="470"/>
      <c r="FM40" s="470"/>
      <c r="FN40" s="470"/>
      <c r="FO40" s="470"/>
      <c r="FP40" s="470"/>
      <c r="FQ40" s="470"/>
      <c r="FR40" s="470"/>
      <c r="FS40" s="470"/>
      <c r="FT40" s="468"/>
      <c r="FU40" s="468"/>
      <c r="FV40" s="468"/>
      <c r="FW40" s="468"/>
      <c r="FX40" s="468"/>
      <c r="FY40" s="468"/>
      <c r="FZ40" s="468"/>
      <c r="GA40" s="468"/>
      <c r="GB40" s="468"/>
      <c r="GC40" s="468"/>
      <c r="GD40" s="468"/>
      <c r="GE40" s="468"/>
      <c r="GF40" s="468"/>
      <c r="GG40" s="468"/>
      <c r="GH40" s="468"/>
      <c r="GI40" s="468"/>
      <c r="GJ40" s="468"/>
      <c r="GK40" s="468"/>
      <c r="GL40" s="468"/>
      <c r="GM40" s="468"/>
      <c r="GN40" s="468"/>
      <c r="GO40" s="468"/>
      <c r="GP40" s="468"/>
      <c r="GQ40" s="468"/>
      <c r="GR40" s="468"/>
      <c r="GS40" s="468"/>
      <c r="GT40" s="468"/>
      <c r="GU40" s="468"/>
      <c r="GV40" s="468"/>
      <c r="GW40" s="468"/>
      <c r="GX40" s="468"/>
      <c r="GY40" s="468"/>
      <c r="GZ40" s="468"/>
    </row>
    <row r="41" spans="5:209" s="467" customFormat="1" ht="20.100000000000001" customHeight="1" x14ac:dyDescent="0.2">
      <c r="E41" s="1138"/>
      <c r="F41" s="1138"/>
      <c r="G41" s="1138"/>
      <c r="H41" s="1138"/>
      <c r="I41" s="1138"/>
      <c r="J41" s="1138"/>
      <c r="K41" s="1138"/>
      <c r="L41" s="1138"/>
      <c r="M41" s="1138"/>
      <c r="N41" s="1138"/>
      <c r="O41" s="1138"/>
      <c r="P41" s="1138"/>
      <c r="Q41" s="477"/>
      <c r="R41" s="476"/>
      <c r="S41" s="1156"/>
      <c r="T41" s="1156"/>
      <c r="U41" s="1156"/>
      <c r="V41" s="1156"/>
      <c r="W41" s="1144"/>
      <c r="X41" s="1144"/>
      <c r="Y41" s="1144"/>
      <c r="Z41" s="1144"/>
      <c r="AA41" s="1144"/>
      <c r="AB41" s="1144"/>
      <c r="AC41" s="1144"/>
      <c r="AD41" s="1144"/>
      <c r="AE41" s="1144"/>
      <c r="AF41" s="1144"/>
      <c r="AG41" s="1144"/>
      <c r="AH41" s="1144"/>
      <c r="AI41" s="1144"/>
      <c r="AJ41" s="1144"/>
      <c r="AK41" s="1144"/>
      <c r="AL41" s="1144" t="s">
        <v>1397</v>
      </c>
      <c r="AM41" s="1144"/>
      <c r="AN41" s="1144"/>
      <c r="AO41" s="1144"/>
      <c r="AP41" s="1144"/>
      <c r="AQ41" s="1144"/>
      <c r="AR41" s="1144"/>
      <c r="AS41" s="1144"/>
      <c r="AT41" s="1144"/>
      <c r="AU41" s="1144"/>
      <c r="AV41" s="1144"/>
      <c r="AW41" s="1144"/>
      <c r="AX41" s="1144"/>
      <c r="AY41" s="1144"/>
      <c r="AZ41" s="1144"/>
      <c r="BA41" s="1144"/>
      <c r="BB41" s="1144"/>
      <c r="BC41" s="470"/>
      <c r="BD41" s="1129">
        <f>BD38</f>
        <v>0</v>
      </c>
      <c r="BE41" s="1129"/>
      <c r="BF41" s="1129"/>
      <c r="BG41" s="1129"/>
      <c r="BH41" s="1129"/>
      <c r="BI41" s="1129"/>
      <c r="BJ41" s="1129"/>
      <c r="BK41" s="1129"/>
      <c r="BL41" s="1129"/>
      <c r="BM41" s="470"/>
      <c r="BN41" s="1129">
        <f>'CH Equipe'!AQ26+'CH Equipe'!AQ27</f>
        <v>0</v>
      </c>
      <c r="BO41" s="1129"/>
      <c r="BP41" s="1129"/>
      <c r="BQ41" s="1129"/>
      <c r="BR41" s="1129"/>
      <c r="BS41" s="1129"/>
      <c r="BT41" s="1129"/>
      <c r="BU41" s="1129"/>
      <c r="BV41" s="1129"/>
      <c r="BW41" s="1136">
        <f t="shared" si="6"/>
        <v>0</v>
      </c>
      <c r="BX41" s="1136"/>
      <c r="BY41" s="1136"/>
      <c r="BZ41" s="1136"/>
      <c r="CA41" s="1136"/>
      <c r="CB41" s="1136"/>
      <c r="CC41" s="1136"/>
      <c r="CD41" s="1136"/>
      <c r="CE41" s="1136"/>
      <c r="CF41" s="470">
        <f t="shared" si="5"/>
        <v>0</v>
      </c>
      <c r="CG41" s="470"/>
      <c r="CH41" s="1007" t="e">
        <f>CF41*#REF!</f>
        <v>#REF!</v>
      </c>
      <c r="CI41" s="1008"/>
      <c r="CJ41" s="1008"/>
      <c r="CK41" s="1008"/>
      <c r="CL41" s="1008"/>
      <c r="CM41" s="1008"/>
      <c r="CN41" s="1008"/>
      <c r="CO41" s="1008"/>
      <c r="CP41" s="1008"/>
      <c r="CQ41" s="1008"/>
      <c r="CR41" s="1008"/>
      <c r="CS41" s="1018"/>
      <c r="CT41" s="470"/>
      <c r="CU41" s="1153" t="e">
        <f t="shared" si="7"/>
        <v>#REF!</v>
      </c>
      <c r="CV41" s="1154"/>
      <c r="CW41" s="1154"/>
      <c r="CX41" s="1154"/>
      <c r="CY41" s="1154"/>
      <c r="CZ41" s="1154"/>
      <c r="DA41" s="1154"/>
      <c r="DB41" s="1154"/>
      <c r="DC41" s="1154"/>
      <c r="DD41" s="1154"/>
      <c r="DE41" s="1154"/>
      <c r="DF41" s="1155"/>
      <c r="DG41" s="472"/>
      <c r="DH41" s="472"/>
      <c r="DI41" s="472"/>
      <c r="DJ41" s="472"/>
      <c r="DK41" s="472"/>
      <c r="DL41" s="472"/>
      <c r="DM41" s="472"/>
      <c r="DN41" s="472"/>
      <c r="DO41" s="472"/>
      <c r="DP41" s="472"/>
      <c r="DQ41" s="472"/>
      <c r="DR41" s="472"/>
      <c r="DS41" s="472"/>
      <c r="DT41" s="472"/>
      <c r="DU41" s="472"/>
      <c r="DV41" s="472"/>
      <c r="DW41" s="472"/>
      <c r="DX41" s="472"/>
      <c r="DY41" s="472"/>
      <c r="DZ41" s="472"/>
      <c r="EA41" s="472"/>
      <c r="EB41" s="472"/>
      <c r="EC41" s="472"/>
      <c r="ED41" s="472"/>
      <c r="EE41" s="472"/>
      <c r="EF41" s="472"/>
      <c r="EG41" s="472"/>
      <c r="EH41" s="472"/>
      <c r="EI41" s="472"/>
      <c r="EJ41" s="472"/>
      <c r="EK41" s="472"/>
      <c r="EL41" s="472"/>
      <c r="EM41" s="472"/>
      <c r="EN41" s="472"/>
      <c r="EO41" s="472"/>
      <c r="EP41" s="472"/>
      <c r="EQ41" s="472"/>
      <c r="ER41" s="472"/>
      <c r="ES41" s="472"/>
      <c r="ET41" s="472"/>
      <c r="EU41" s="472"/>
      <c r="EV41" s="472"/>
      <c r="EW41" s="472"/>
      <c r="EX41" s="472"/>
      <c r="EY41" s="472"/>
      <c r="EZ41" s="472"/>
      <c r="FA41" s="472"/>
      <c r="FB41" s="472"/>
      <c r="FC41" s="472"/>
      <c r="FD41" s="472"/>
      <c r="FE41" s="472"/>
      <c r="FF41" s="472"/>
      <c r="FG41" s="472"/>
      <c r="FH41" s="472"/>
      <c r="FI41" s="472"/>
      <c r="FJ41" s="470"/>
      <c r="FK41" s="470"/>
      <c r="FL41" s="470"/>
      <c r="FM41" s="470"/>
      <c r="FN41" s="470"/>
      <c r="FO41" s="470"/>
      <c r="FP41" s="470"/>
      <c r="FQ41" s="470"/>
      <c r="FR41" s="470"/>
      <c r="FS41" s="470"/>
      <c r="FT41" s="468"/>
      <c r="FU41" s="468"/>
      <c r="FV41" s="468"/>
      <c r="FW41" s="468"/>
      <c r="FX41" s="468"/>
      <c r="FY41" s="468"/>
      <c r="FZ41" s="468"/>
      <c r="GA41" s="468"/>
      <c r="GB41" s="468"/>
      <c r="GC41" s="468"/>
      <c r="GD41" s="468"/>
      <c r="GE41" s="468"/>
      <c r="GF41" s="468"/>
      <c r="GG41" s="468"/>
      <c r="GH41" s="468"/>
      <c r="GI41" s="468"/>
      <c r="GJ41" s="468"/>
      <c r="GK41" s="468"/>
      <c r="GL41" s="468"/>
      <c r="GM41" s="468"/>
      <c r="GN41" s="468"/>
      <c r="GO41" s="468"/>
      <c r="GP41" s="468"/>
      <c r="GQ41" s="468"/>
      <c r="GR41" s="468"/>
      <c r="GS41" s="468"/>
      <c r="GT41" s="468"/>
      <c r="GU41" s="468"/>
      <c r="GV41" s="468"/>
      <c r="GW41" s="468"/>
      <c r="GX41" s="468"/>
      <c r="GY41" s="468"/>
      <c r="GZ41" s="468"/>
    </row>
    <row r="42" spans="5:209" s="467" customFormat="1" ht="20.100000000000001" customHeight="1" x14ac:dyDescent="0.2">
      <c r="E42" s="1138"/>
      <c r="F42" s="1138"/>
      <c r="G42" s="1138"/>
      <c r="H42" s="1138"/>
      <c r="I42" s="1138"/>
      <c r="J42" s="1138"/>
      <c r="K42" s="1138"/>
      <c r="L42" s="1138"/>
      <c r="M42" s="1138"/>
      <c r="N42" s="1138"/>
      <c r="O42" s="1138"/>
      <c r="P42" s="1138"/>
      <c r="Q42" s="475"/>
      <c r="R42" s="476"/>
      <c r="S42" s="1156"/>
      <c r="T42" s="1156"/>
      <c r="U42" s="1156"/>
      <c r="V42" s="1156"/>
      <c r="W42" s="1144" t="s">
        <v>1407</v>
      </c>
      <c r="X42" s="1144"/>
      <c r="Y42" s="1144"/>
      <c r="Z42" s="1144"/>
      <c r="AA42" s="1144"/>
      <c r="AB42" s="1144"/>
      <c r="AC42" s="1144"/>
      <c r="AD42" s="1144"/>
      <c r="AE42" s="1144"/>
      <c r="AF42" s="1144"/>
      <c r="AG42" s="1144"/>
      <c r="AH42" s="1144"/>
      <c r="AI42" s="1144"/>
      <c r="AJ42" s="1144"/>
      <c r="AK42" s="1144"/>
      <c r="AL42" s="1144" t="s">
        <v>1396</v>
      </c>
      <c r="AM42" s="1144"/>
      <c r="AN42" s="1144"/>
      <c r="AO42" s="1144"/>
      <c r="AP42" s="1144"/>
      <c r="AQ42" s="1144"/>
      <c r="AR42" s="1144"/>
      <c r="AS42" s="1144"/>
      <c r="AT42" s="1144"/>
      <c r="AU42" s="1144"/>
      <c r="AV42" s="1144"/>
      <c r="AW42" s="1144"/>
      <c r="AX42" s="1144"/>
      <c r="AY42" s="1144"/>
      <c r="AZ42" s="1144"/>
      <c r="BA42" s="1144"/>
      <c r="BB42" s="1144"/>
      <c r="BC42" s="470"/>
      <c r="BD42" s="1129">
        <f>BD37</f>
        <v>0</v>
      </c>
      <c r="BE42" s="1129"/>
      <c r="BF42" s="1129"/>
      <c r="BG42" s="1129"/>
      <c r="BH42" s="1129"/>
      <c r="BI42" s="1129"/>
      <c r="BJ42" s="1129"/>
      <c r="BK42" s="1129"/>
      <c r="BL42" s="1129"/>
      <c r="BM42" s="470"/>
      <c r="BN42" s="1129">
        <f>'CH Equipe'!AH30</f>
        <v>0</v>
      </c>
      <c r="BO42" s="1129"/>
      <c r="BP42" s="1129"/>
      <c r="BQ42" s="1129"/>
      <c r="BR42" s="1129"/>
      <c r="BS42" s="1129"/>
      <c r="BT42" s="1129"/>
      <c r="BU42" s="1129"/>
      <c r="BV42" s="1129"/>
      <c r="BW42" s="1136">
        <f t="shared" si="6"/>
        <v>0</v>
      </c>
      <c r="BX42" s="1136"/>
      <c r="BY42" s="1136"/>
      <c r="BZ42" s="1136"/>
      <c r="CA42" s="1136"/>
      <c r="CB42" s="1136"/>
      <c r="CC42" s="1136"/>
      <c r="CD42" s="1136"/>
      <c r="CE42" s="1136"/>
      <c r="CF42" s="470">
        <f t="shared" si="5"/>
        <v>0</v>
      </c>
      <c r="CG42" s="470"/>
      <c r="CH42" s="1007" t="e">
        <f>CF42*#REF!</f>
        <v>#REF!</v>
      </c>
      <c r="CI42" s="1008"/>
      <c r="CJ42" s="1008"/>
      <c r="CK42" s="1008"/>
      <c r="CL42" s="1008"/>
      <c r="CM42" s="1008"/>
      <c r="CN42" s="1008"/>
      <c r="CO42" s="1008"/>
      <c r="CP42" s="1008"/>
      <c r="CQ42" s="1008"/>
      <c r="CR42" s="1008"/>
      <c r="CS42" s="1018"/>
      <c r="CT42" s="470"/>
      <c r="CU42" s="1153" t="e">
        <f t="shared" si="7"/>
        <v>#REF!</v>
      </c>
      <c r="CV42" s="1154"/>
      <c r="CW42" s="1154"/>
      <c r="CX42" s="1154"/>
      <c r="CY42" s="1154"/>
      <c r="CZ42" s="1154"/>
      <c r="DA42" s="1154"/>
      <c r="DB42" s="1154"/>
      <c r="DC42" s="1154"/>
      <c r="DD42" s="1154"/>
      <c r="DE42" s="1154"/>
      <c r="DF42" s="1155"/>
      <c r="DG42" s="472"/>
      <c r="DH42" s="472"/>
      <c r="DI42" s="472"/>
      <c r="DJ42" s="472"/>
      <c r="DK42" s="472"/>
      <c r="DL42" s="472"/>
      <c r="DM42" s="472"/>
      <c r="DN42" s="472"/>
      <c r="DO42" s="472"/>
      <c r="DP42" s="472"/>
      <c r="DQ42" s="472"/>
      <c r="DR42" s="472"/>
      <c r="DS42" s="472"/>
      <c r="DT42" s="472"/>
      <c r="DU42" s="472"/>
      <c r="DV42" s="472"/>
      <c r="DW42" s="472"/>
      <c r="DX42" s="472"/>
      <c r="DY42" s="472"/>
      <c r="DZ42" s="472"/>
      <c r="EA42" s="472"/>
      <c r="EB42" s="472"/>
      <c r="EC42" s="472"/>
      <c r="ED42" s="472"/>
      <c r="EE42" s="472"/>
      <c r="EF42" s="472"/>
      <c r="EG42" s="472"/>
      <c r="EH42" s="472"/>
      <c r="EI42" s="472"/>
      <c r="EJ42" s="472"/>
      <c r="EK42" s="472"/>
      <c r="EL42" s="472"/>
      <c r="EM42" s="472"/>
      <c r="EN42" s="472"/>
      <c r="EO42" s="472"/>
      <c r="EP42" s="472"/>
      <c r="EQ42" s="472"/>
      <c r="ER42" s="472"/>
      <c r="ES42" s="472"/>
      <c r="ET42" s="472"/>
      <c r="EU42" s="472"/>
      <c r="EV42" s="472"/>
      <c r="EW42" s="472"/>
      <c r="EX42" s="472"/>
      <c r="EY42" s="472"/>
      <c r="EZ42" s="472"/>
      <c r="FA42" s="472"/>
      <c r="FB42" s="472"/>
      <c r="FC42" s="472"/>
      <c r="FD42" s="472"/>
      <c r="FE42" s="472"/>
      <c r="FF42" s="472"/>
      <c r="FG42" s="472"/>
      <c r="FH42" s="472"/>
      <c r="FI42" s="472"/>
      <c r="FJ42" s="470"/>
      <c r="FK42" s="470"/>
      <c r="FL42" s="470"/>
      <c r="FM42" s="470"/>
      <c r="FN42" s="470"/>
      <c r="FO42" s="470"/>
      <c r="FP42" s="470"/>
      <c r="FQ42" s="470"/>
      <c r="FR42" s="470"/>
      <c r="FS42" s="470"/>
      <c r="FT42" s="468"/>
      <c r="FU42" s="468"/>
      <c r="FV42" s="468"/>
      <c r="FW42" s="468"/>
      <c r="FX42" s="468"/>
      <c r="FY42" s="468"/>
      <c r="FZ42" s="468"/>
      <c r="GA42" s="468"/>
      <c r="GB42" s="468"/>
      <c r="GC42" s="468"/>
      <c r="GD42" s="468"/>
      <c r="GE42" s="468"/>
      <c r="GF42" s="468"/>
      <c r="GG42" s="468"/>
      <c r="GH42" s="468"/>
      <c r="GI42" s="468"/>
      <c r="GJ42" s="468"/>
      <c r="GK42" s="468"/>
      <c r="GL42" s="468"/>
      <c r="GM42" s="468"/>
      <c r="GN42" s="468"/>
      <c r="GO42" s="468"/>
      <c r="GP42" s="468"/>
      <c r="GQ42" s="468"/>
      <c r="GR42" s="468"/>
      <c r="GS42" s="468"/>
      <c r="GT42" s="468"/>
      <c r="GU42" s="468"/>
      <c r="GV42" s="468"/>
      <c r="GW42" s="468"/>
      <c r="GX42" s="468"/>
      <c r="GY42" s="468"/>
      <c r="GZ42" s="468"/>
    </row>
    <row r="43" spans="5:209" s="467" customFormat="1" ht="20.100000000000001" customHeight="1" x14ac:dyDescent="0.2">
      <c r="E43" s="1138"/>
      <c r="F43" s="1138"/>
      <c r="G43" s="1138"/>
      <c r="H43" s="1138"/>
      <c r="I43" s="1138"/>
      <c r="J43" s="1138"/>
      <c r="K43" s="1138"/>
      <c r="L43" s="1138"/>
      <c r="M43" s="1138"/>
      <c r="N43" s="1138"/>
      <c r="O43" s="1138"/>
      <c r="P43" s="1138"/>
      <c r="Q43" s="477"/>
      <c r="R43" s="476"/>
      <c r="S43" s="1156"/>
      <c r="T43" s="1156"/>
      <c r="U43" s="1156"/>
      <c r="V43" s="1156"/>
      <c r="W43" s="1144"/>
      <c r="X43" s="1144"/>
      <c r="Y43" s="1144"/>
      <c r="Z43" s="1144"/>
      <c r="AA43" s="1144"/>
      <c r="AB43" s="1144"/>
      <c r="AC43" s="1144"/>
      <c r="AD43" s="1144"/>
      <c r="AE43" s="1144"/>
      <c r="AF43" s="1144"/>
      <c r="AG43" s="1144"/>
      <c r="AH43" s="1144"/>
      <c r="AI43" s="1144"/>
      <c r="AJ43" s="1144"/>
      <c r="AK43" s="1144"/>
      <c r="AL43" s="1144" t="s">
        <v>1397</v>
      </c>
      <c r="AM43" s="1144"/>
      <c r="AN43" s="1144"/>
      <c r="AO43" s="1144"/>
      <c r="AP43" s="1144"/>
      <c r="AQ43" s="1144"/>
      <c r="AR43" s="1144"/>
      <c r="AS43" s="1144"/>
      <c r="AT43" s="1144"/>
      <c r="AU43" s="1144"/>
      <c r="AV43" s="1144"/>
      <c r="AW43" s="1144"/>
      <c r="AX43" s="1144"/>
      <c r="AY43" s="1144"/>
      <c r="AZ43" s="1144"/>
      <c r="BA43" s="1144"/>
      <c r="BB43" s="1144"/>
      <c r="BC43" s="470"/>
      <c r="BD43" s="1129">
        <f>BD38</f>
        <v>0</v>
      </c>
      <c r="BE43" s="1129"/>
      <c r="BF43" s="1129"/>
      <c r="BG43" s="1129"/>
      <c r="BH43" s="1129"/>
      <c r="BI43" s="1129"/>
      <c r="BJ43" s="1129"/>
      <c r="BK43" s="1129"/>
      <c r="BL43" s="1129"/>
      <c r="BM43" s="470"/>
      <c r="BN43" s="1129">
        <f>'CH Equipe'!AQ31+'CH Equipe'!AQ32</f>
        <v>0</v>
      </c>
      <c r="BO43" s="1129"/>
      <c r="BP43" s="1129"/>
      <c r="BQ43" s="1129"/>
      <c r="BR43" s="1129"/>
      <c r="BS43" s="1129"/>
      <c r="BT43" s="1129"/>
      <c r="BU43" s="1129"/>
      <c r="BV43" s="1129"/>
      <c r="BW43" s="1136">
        <f t="shared" si="6"/>
        <v>0</v>
      </c>
      <c r="BX43" s="1136"/>
      <c r="BY43" s="1136"/>
      <c r="BZ43" s="1136"/>
      <c r="CA43" s="1136"/>
      <c r="CB43" s="1136"/>
      <c r="CC43" s="1136"/>
      <c r="CD43" s="1136"/>
      <c r="CE43" s="1136"/>
      <c r="CF43" s="470">
        <f t="shared" si="5"/>
        <v>0</v>
      </c>
      <c r="CG43" s="470"/>
      <c r="CH43" s="1007" t="e">
        <f>CF43*#REF!</f>
        <v>#REF!</v>
      </c>
      <c r="CI43" s="1008"/>
      <c r="CJ43" s="1008"/>
      <c r="CK43" s="1008"/>
      <c r="CL43" s="1008"/>
      <c r="CM43" s="1008"/>
      <c r="CN43" s="1008"/>
      <c r="CO43" s="1008"/>
      <c r="CP43" s="1008"/>
      <c r="CQ43" s="1008"/>
      <c r="CR43" s="1008"/>
      <c r="CS43" s="1018"/>
      <c r="CT43" s="470"/>
      <c r="CU43" s="1153" t="e">
        <f t="shared" si="7"/>
        <v>#REF!</v>
      </c>
      <c r="CV43" s="1154"/>
      <c r="CW43" s="1154"/>
      <c r="CX43" s="1154"/>
      <c r="CY43" s="1154"/>
      <c r="CZ43" s="1154"/>
      <c r="DA43" s="1154"/>
      <c r="DB43" s="1154"/>
      <c r="DC43" s="1154"/>
      <c r="DD43" s="1154"/>
      <c r="DE43" s="1154"/>
      <c r="DF43" s="1155"/>
      <c r="DG43" s="472"/>
      <c r="DH43" s="472"/>
      <c r="DI43" s="472"/>
      <c r="DJ43" s="472"/>
      <c r="DK43" s="472"/>
      <c r="DL43" s="472"/>
      <c r="DM43" s="472"/>
      <c r="DN43" s="472"/>
      <c r="DO43" s="472"/>
      <c r="DP43" s="472"/>
      <c r="DQ43" s="472"/>
      <c r="DR43" s="472"/>
      <c r="DS43" s="472"/>
      <c r="DT43" s="472"/>
      <c r="DU43" s="472"/>
      <c r="DV43" s="472"/>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c r="FA43" s="472"/>
      <c r="FB43" s="472"/>
      <c r="FC43" s="472"/>
      <c r="FD43" s="472"/>
      <c r="FE43" s="472"/>
      <c r="FF43" s="472"/>
      <c r="FG43" s="472"/>
      <c r="FH43" s="472"/>
      <c r="FI43" s="472"/>
      <c r="FJ43" s="470"/>
      <c r="FK43" s="470"/>
      <c r="FL43" s="470"/>
      <c r="FM43" s="470"/>
      <c r="FN43" s="470"/>
      <c r="FO43" s="470"/>
      <c r="FP43" s="470"/>
      <c r="FQ43" s="470"/>
      <c r="FR43" s="470"/>
      <c r="FS43" s="470"/>
      <c r="FT43" s="468"/>
      <c r="FU43" s="468"/>
      <c r="FV43" s="468"/>
      <c r="FW43" s="468"/>
      <c r="FX43" s="468"/>
      <c r="FY43" s="468"/>
      <c r="FZ43" s="468"/>
      <c r="GA43" s="468"/>
      <c r="GB43" s="468"/>
      <c r="GC43" s="468"/>
      <c r="GD43" s="468"/>
      <c r="GE43" s="468"/>
      <c r="GF43" s="468"/>
      <c r="GG43" s="468"/>
      <c r="GH43" s="468"/>
      <c r="GI43" s="468"/>
      <c r="GJ43" s="468"/>
      <c r="GK43" s="468"/>
      <c r="GL43" s="468"/>
      <c r="GM43" s="468"/>
      <c r="GN43" s="468"/>
      <c r="GO43" s="468"/>
      <c r="GP43" s="468"/>
      <c r="GQ43" s="468"/>
      <c r="GR43" s="468"/>
      <c r="GS43" s="468"/>
      <c r="GT43" s="468"/>
      <c r="GU43" s="468"/>
      <c r="GV43" s="468"/>
      <c r="GW43" s="468"/>
      <c r="GX43" s="468"/>
      <c r="GY43" s="468"/>
      <c r="GZ43" s="468"/>
    </row>
    <row r="44" spans="5:209" s="467" customFormat="1" ht="20.100000000000001" customHeight="1" x14ac:dyDescent="0.2">
      <c r="E44" s="1138"/>
      <c r="F44" s="1138"/>
      <c r="G44" s="1138"/>
      <c r="H44" s="1138"/>
      <c r="I44" s="1138"/>
      <c r="J44" s="1138"/>
      <c r="K44" s="1138"/>
      <c r="L44" s="1138"/>
      <c r="M44" s="1138"/>
      <c r="N44" s="1138"/>
      <c r="O44" s="1138"/>
      <c r="P44" s="1138"/>
      <c r="Q44" s="477"/>
      <c r="R44" s="476"/>
      <c r="S44" s="1156"/>
      <c r="T44" s="1156"/>
      <c r="U44" s="1156"/>
      <c r="V44" s="1156"/>
      <c r="W44" s="1144" t="s">
        <v>63</v>
      </c>
      <c r="X44" s="1144"/>
      <c r="Y44" s="1144"/>
      <c r="Z44" s="1144"/>
      <c r="AA44" s="1144"/>
      <c r="AB44" s="1144"/>
      <c r="AC44" s="1144"/>
      <c r="AD44" s="1144"/>
      <c r="AE44" s="1144"/>
      <c r="AF44" s="1144"/>
      <c r="AG44" s="1144"/>
      <c r="AH44" s="1144"/>
      <c r="AI44" s="1144"/>
      <c r="AJ44" s="1144"/>
      <c r="AK44" s="1144"/>
      <c r="AL44" s="1144" t="s">
        <v>1396</v>
      </c>
      <c r="AM44" s="1144"/>
      <c r="AN44" s="1144"/>
      <c r="AO44" s="1144"/>
      <c r="AP44" s="1144"/>
      <c r="AQ44" s="1144"/>
      <c r="AR44" s="1144"/>
      <c r="AS44" s="1144"/>
      <c r="AT44" s="1144"/>
      <c r="AU44" s="1144"/>
      <c r="AV44" s="1144"/>
      <c r="AW44" s="1144"/>
      <c r="AX44" s="1144"/>
      <c r="AY44" s="1144"/>
      <c r="AZ44" s="1144"/>
      <c r="BA44" s="1144"/>
      <c r="BB44" s="1144"/>
      <c r="BC44" s="470"/>
      <c r="BD44" s="1129">
        <f>BD37</f>
        <v>0</v>
      </c>
      <c r="BE44" s="1129"/>
      <c r="BF44" s="1129"/>
      <c r="BG44" s="1129"/>
      <c r="BH44" s="1129"/>
      <c r="BI44" s="1129"/>
      <c r="BJ44" s="1129"/>
      <c r="BK44" s="1129"/>
      <c r="BL44" s="1129"/>
      <c r="BM44" s="470"/>
      <c r="BN44" s="1129">
        <f>'CH Equipe'!AH41</f>
        <v>0</v>
      </c>
      <c r="BO44" s="1129"/>
      <c r="BP44" s="1129"/>
      <c r="BQ44" s="1129"/>
      <c r="BR44" s="1129"/>
      <c r="BS44" s="1129"/>
      <c r="BT44" s="1129"/>
      <c r="BU44" s="1129"/>
      <c r="BV44" s="1129"/>
      <c r="BW44" s="1136">
        <f t="shared" si="6"/>
        <v>0</v>
      </c>
      <c r="BX44" s="1136"/>
      <c r="BY44" s="1136"/>
      <c r="BZ44" s="1136"/>
      <c r="CA44" s="1136"/>
      <c r="CB44" s="1136"/>
      <c r="CC44" s="1136"/>
      <c r="CD44" s="1136"/>
      <c r="CE44" s="1136"/>
      <c r="CF44" s="470">
        <f t="shared" si="5"/>
        <v>0</v>
      </c>
      <c r="CG44" s="470"/>
      <c r="CH44" s="1007" t="e">
        <f>CF44*#REF!</f>
        <v>#REF!</v>
      </c>
      <c r="CI44" s="1008"/>
      <c r="CJ44" s="1008"/>
      <c r="CK44" s="1008"/>
      <c r="CL44" s="1008"/>
      <c r="CM44" s="1008"/>
      <c r="CN44" s="1008"/>
      <c r="CO44" s="1008"/>
      <c r="CP44" s="1008"/>
      <c r="CQ44" s="1008"/>
      <c r="CR44" s="1008"/>
      <c r="CS44" s="1018"/>
      <c r="CT44" s="470"/>
      <c r="CU44" s="1153" t="e">
        <f t="shared" si="7"/>
        <v>#REF!</v>
      </c>
      <c r="CV44" s="1154"/>
      <c r="CW44" s="1154"/>
      <c r="CX44" s="1154"/>
      <c r="CY44" s="1154"/>
      <c r="CZ44" s="1154"/>
      <c r="DA44" s="1154"/>
      <c r="DB44" s="1154"/>
      <c r="DC44" s="1154"/>
      <c r="DD44" s="1154"/>
      <c r="DE44" s="1154"/>
      <c r="DF44" s="1155"/>
      <c r="DG44" s="472"/>
      <c r="DH44" s="472"/>
      <c r="DI44" s="472"/>
      <c r="DJ44" s="472"/>
      <c r="DK44" s="472"/>
      <c r="DL44" s="472"/>
      <c r="DM44" s="472"/>
      <c r="DN44" s="472"/>
      <c r="DO44" s="472"/>
      <c r="DP44" s="472"/>
      <c r="DQ44" s="472"/>
      <c r="DR44" s="472"/>
      <c r="DS44" s="472"/>
      <c r="DT44" s="472"/>
      <c r="DU44" s="472"/>
      <c r="DV44" s="472"/>
      <c r="DW44" s="472"/>
      <c r="DX44" s="472"/>
      <c r="DY44" s="472"/>
      <c r="DZ44" s="472"/>
      <c r="EA44" s="472"/>
      <c r="EB44" s="472"/>
      <c r="EC44" s="472"/>
      <c r="ED44" s="472"/>
      <c r="EE44" s="472"/>
      <c r="EF44" s="472"/>
      <c r="EG44" s="472"/>
      <c r="EH44" s="472"/>
      <c r="EI44" s="472"/>
      <c r="EJ44" s="472"/>
      <c r="EK44" s="472"/>
      <c r="EL44" s="472"/>
      <c r="EM44" s="472"/>
      <c r="EN44" s="472"/>
      <c r="EO44" s="472"/>
      <c r="EP44" s="472"/>
      <c r="EQ44" s="472"/>
      <c r="ER44" s="472"/>
      <c r="ES44" s="472"/>
      <c r="ET44" s="472"/>
      <c r="EU44" s="472"/>
      <c r="EV44" s="472"/>
      <c r="EW44" s="472"/>
      <c r="EX44" s="472"/>
      <c r="EY44" s="472"/>
      <c r="EZ44" s="472"/>
      <c r="FA44" s="472"/>
      <c r="FB44" s="472"/>
      <c r="FC44" s="472"/>
      <c r="FD44" s="472"/>
      <c r="FE44" s="472"/>
      <c r="FF44" s="472"/>
      <c r="FG44" s="472"/>
      <c r="FH44" s="472"/>
      <c r="FI44" s="472"/>
      <c r="FJ44" s="470"/>
      <c r="FK44" s="470"/>
      <c r="FL44" s="470"/>
      <c r="FM44" s="470"/>
      <c r="FN44" s="470"/>
      <c r="FO44" s="470"/>
      <c r="FP44" s="470"/>
      <c r="FQ44" s="470"/>
      <c r="FR44" s="470"/>
      <c r="FS44" s="470"/>
      <c r="FT44" s="468"/>
      <c r="FU44" s="468"/>
      <c r="FV44" s="468"/>
      <c r="FW44" s="468"/>
      <c r="FX44" s="468"/>
      <c r="FY44" s="468"/>
      <c r="FZ44" s="468"/>
      <c r="GA44" s="468"/>
      <c r="GB44" s="468"/>
      <c r="GC44" s="468"/>
      <c r="GD44" s="468"/>
      <c r="GE44" s="468"/>
      <c r="GF44" s="468"/>
      <c r="GG44" s="468"/>
      <c r="GH44" s="468"/>
      <c r="GI44" s="468"/>
      <c r="GJ44" s="468"/>
      <c r="GK44" s="468"/>
      <c r="GL44" s="468"/>
      <c r="GM44" s="468"/>
      <c r="GN44" s="468"/>
      <c r="GO44" s="468"/>
      <c r="GP44" s="468"/>
      <c r="GQ44" s="468"/>
      <c r="GR44" s="468"/>
      <c r="GS44" s="468"/>
      <c r="GT44" s="468"/>
      <c r="GU44" s="468"/>
      <c r="GV44" s="468"/>
      <c r="GW44" s="468"/>
      <c r="GX44" s="468"/>
      <c r="GY44" s="468"/>
      <c r="GZ44" s="468"/>
    </row>
    <row r="45" spans="5:209" s="467" customFormat="1" ht="20.100000000000001" customHeight="1" x14ac:dyDescent="0.2">
      <c r="E45" s="1138"/>
      <c r="F45" s="1138"/>
      <c r="G45" s="1138"/>
      <c r="H45" s="1138"/>
      <c r="I45" s="1138"/>
      <c r="J45" s="1138"/>
      <c r="K45" s="1138"/>
      <c r="L45" s="1138"/>
      <c r="M45" s="1138"/>
      <c r="N45" s="1138"/>
      <c r="O45" s="1138"/>
      <c r="P45" s="1138"/>
      <c r="Q45" s="477"/>
      <c r="R45" s="476"/>
      <c r="S45" s="1156"/>
      <c r="T45" s="1156"/>
      <c r="U45" s="1156"/>
      <c r="V45" s="1156"/>
      <c r="W45" s="1144"/>
      <c r="X45" s="1144"/>
      <c r="Y45" s="1144"/>
      <c r="Z45" s="1144"/>
      <c r="AA45" s="1144"/>
      <c r="AB45" s="1144"/>
      <c r="AC45" s="1144"/>
      <c r="AD45" s="1144"/>
      <c r="AE45" s="1144"/>
      <c r="AF45" s="1144"/>
      <c r="AG45" s="1144"/>
      <c r="AH45" s="1144"/>
      <c r="AI45" s="1144"/>
      <c r="AJ45" s="1144"/>
      <c r="AK45" s="1144"/>
      <c r="AL45" s="1144" t="s">
        <v>1397</v>
      </c>
      <c r="AM45" s="1144"/>
      <c r="AN45" s="1144"/>
      <c r="AO45" s="1144"/>
      <c r="AP45" s="1144"/>
      <c r="AQ45" s="1144"/>
      <c r="AR45" s="1144"/>
      <c r="AS45" s="1144"/>
      <c r="AT45" s="1144"/>
      <c r="AU45" s="1144"/>
      <c r="AV45" s="1144"/>
      <c r="AW45" s="1144"/>
      <c r="AX45" s="1144"/>
      <c r="AY45" s="1144"/>
      <c r="AZ45" s="1144"/>
      <c r="BA45" s="1144"/>
      <c r="BB45" s="1144"/>
      <c r="BC45" s="470"/>
      <c r="BD45" s="1129">
        <f>BD38</f>
        <v>0</v>
      </c>
      <c r="BE45" s="1129"/>
      <c r="BF45" s="1129"/>
      <c r="BG45" s="1129"/>
      <c r="BH45" s="1129"/>
      <c r="BI45" s="1129"/>
      <c r="BJ45" s="1129"/>
      <c r="BK45" s="1129"/>
      <c r="BL45" s="1129"/>
      <c r="BM45" s="470"/>
      <c r="BN45" s="1129">
        <f>'CH Equipe'!AQ41</f>
        <v>0</v>
      </c>
      <c r="BO45" s="1129"/>
      <c r="BP45" s="1129"/>
      <c r="BQ45" s="1129"/>
      <c r="BR45" s="1129"/>
      <c r="BS45" s="1129"/>
      <c r="BT45" s="1129"/>
      <c r="BU45" s="1129"/>
      <c r="BV45" s="1129"/>
      <c r="BW45" s="1136">
        <f t="shared" si="6"/>
        <v>0</v>
      </c>
      <c r="BX45" s="1136"/>
      <c r="BY45" s="1136"/>
      <c r="BZ45" s="1136"/>
      <c r="CA45" s="1136"/>
      <c r="CB45" s="1136"/>
      <c r="CC45" s="1136"/>
      <c r="CD45" s="1136"/>
      <c r="CE45" s="1136"/>
      <c r="CF45" s="470">
        <f t="shared" si="5"/>
        <v>0</v>
      </c>
      <c r="CG45" s="470"/>
      <c r="CH45" s="1007" t="e">
        <f>CF45*#REF!</f>
        <v>#REF!</v>
      </c>
      <c r="CI45" s="1008"/>
      <c r="CJ45" s="1008"/>
      <c r="CK45" s="1008"/>
      <c r="CL45" s="1008"/>
      <c r="CM45" s="1008"/>
      <c r="CN45" s="1008"/>
      <c r="CO45" s="1008"/>
      <c r="CP45" s="1008"/>
      <c r="CQ45" s="1008"/>
      <c r="CR45" s="1008"/>
      <c r="CS45" s="1018"/>
      <c r="CT45" s="470"/>
      <c r="CU45" s="1153" t="e">
        <f t="shared" si="7"/>
        <v>#REF!</v>
      </c>
      <c r="CV45" s="1154"/>
      <c r="CW45" s="1154"/>
      <c r="CX45" s="1154"/>
      <c r="CY45" s="1154"/>
      <c r="CZ45" s="1154"/>
      <c r="DA45" s="1154"/>
      <c r="DB45" s="1154"/>
      <c r="DC45" s="1154"/>
      <c r="DD45" s="1154"/>
      <c r="DE45" s="1154"/>
      <c r="DF45" s="1155"/>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0"/>
      <c r="FK45" s="470"/>
      <c r="FL45" s="470"/>
      <c r="FM45" s="470"/>
      <c r="FN45" s="470"/>
      <c r="FO45" s="470"/>
      <c r="FP45" s="470"/>
      <c r="FQ45" s="470"/>
      <c r="FR45" s="470"/>
      <c r="FS45" s="470"/>
      <c r="FT45" s="468"/>
      <c r="FU45" s="468"/>
      <c r="FV45" s="468"/>
      <c r="FW45" s="468"/>
      <c r="FX45" s="468"/>
      <c r="FY45" s="468"/>
      <c r="FZ45" s="468"/>
      <c r="GA45" s="468"/>
      <c r="GB45" s="468"/>
      <c r="GC45" s="468"/>
      <c r="GD45" s="468"/>
      <c r="GE45" s="468"/>
      <c r="GF45" s="468"/>
      <c r="GG45" s="468"/>
      <c r="GH45" s="468"/>
      <c r="GI45" s="468"/>
      <c r="GJ45" s="468"/>
      <c r="GK45" s="468"/>
      <c r="GL45" s="468"/>
      <c r="GM45" s="468"/>
      <c r="GN45" s="468"/>
      <c r="GO45" s="468"/>
      <c r="GP45" s="468"/>
      <c r="GQ45" s="468"/>
      <c r="GR45" s="468"/>
      <c r="GS45" s="468"/>
      <c r="GT45" s="468"/>
      <c r="GU45" s="468"/>
      <c r="GV45" s="468"/>
      <c r="GW45" s="468"/>
      <c r="GX45" s="468"/>
      <c r="GY45" s="468"/>
      <c r="GZ45" s="468"/>
    </row>
    <row r="46" spans="5:209" s="467" customFormat="1" ht="20.100000000000001" customHeight="1" x14ac:dyDescent="0.2">
      <c r="E46" s="1138"/>
      <c r="F46" s="1138"/>
      <c r="G46" s="1138"/>
      <c r="H46" s="1138"/>
      <c r="I46" s="1138"/>
      <c r="J46" s="1138"/>
      <c r="K46" s="1138"/>
      <c r="L46" s="1138"/>
      <c r="M46" s="1138"/>
      <c r="N46" s="1138"/>
      <c r="O46" s="1138"/>
      <c r="P46" s="1138"/>
      <c r="Q46" s="477"/>
      <c r="R46" s="476"/>
      <c r="S46" s="1156"/>
      <c r="T46" s="1156"/>
      <c r="U46" s="1156"/>
      <c r="V46" s="1156"/>
      <c r="W46" s="1150" t="s">
        <v>1405</v>
      </c>
      <c r="X46" s="1151"/>
      <c r="Y46" s="1151"/>
      <c r="Z46" s="1151"/>
      <c r="AA46" s="1151"/>
      <c r="AB46" s="1151"/>
      <c r="AC46" s="1151"/>
      <c r="AD46" s="1151"/>
      <c r="AE46" s="1151"/>
      <c r="AF46" s="1151"/>
      <c r="AG46" s="1151"/>
      <c r="AH46" s="1151"/>
      <c r="AI46" s="1151"/>
      <c r="AJ46" s="1151"/>
      <c r="AK46" s="1152"/>
      <c r="AL46" s="1144" t="s">
        <v>1396</v>
      </c>
      <c r="AM46" s="1144"/>
      <c r="AN46" s="1144"/>
      <c r="AO46" s="1144"/>
      <c r="AP46" s="1144"/>
      <c r="AQ46" s="1144"/>
      <c r="AR46" s="1144"/>
      <c r="AS46" s="1144"/>
      <c r="AT46" s="1144"/>
      <c r="AU46" s="1144"/>
      <c r="AV46" s="1144"/>
      <c r="AW46" s="1144"/>
      <c r="AX46" s="1144"/>
      <c r="AY46" s="1144"/>
      <c r="AZ46" s="1144"/>
      <c r="BA46" s="1144"/>
      <c r="BB46" s="1144"/>
      <c r="BC46" s="470"/>
      <c r="BD46" s="1129">
        <f>BD37</f>
        <v>0</v>
      </c>
      <c r="BE46" s="1129"/>
      <c r="BF46" s="1129"/>
      <c r="BG46" s="1129"/>
      <c r="BH46" s="1129"/>
      <c r="BI46" s="1129"/>
      <c r="BJ46" s="1129"/>
      <c r="BK46" s="1129"/>
      <c r="BL46" s="1129"/>
      <c r="BM46" s="470"/>
      <c r="BN46" s="1129">
        <f>'CH Equipe'!AH48</f>
        <v>0</v>
      </c>
      <c r="BO46" s="1129"/>
      <c r="BP46" s="1129"/>
      <c r="BQ46" s="1129"/>
      <c r="BR46" s="1129"/>
      <c r="BS46" s="1129"/>
      <c r="BT46" s="1129"/>
      <c r="BU46" s="1129"/>
      <c r="BV46" s="1129"/>
      <c r="BW46" s="1136">
        <f t="shared" si="6"/>
        <v>0</v>
      </c>
      <c r="BX46" s="1136"/>
      <c r="BY46" s="1136"/>
      <c r="BZ46" s="1136"/>
      <c r="CA46" s="1136"/>
      <c r="CB46" s="1136"/>
      <c r="CC46" s="1136"/>
      <c r="CD46" s="1136"/>
      <c r="CE46" s="1136"/>
      <c r="CF46" s="470">
        <f t="shared" si="5"/>
        <v>0</v>
      </c>
      <c r="CG46" s="470"/>
      <c r="CH46" s="1007" t="e">
        <f>CF46*#REF!</f>
        <v>#REF!</v>
      </c>
      <c r="CI46" s="1008"/>
      <c r="CJ46" s="1008"/>
      <c r="CK46" s="1008"/>
      <c r="CL46" s="1008"/>
      <c r="CM46" s="1008"/>
      <c r="CN46" s="1008"/>
      <c r="CO46" s="1008"/>
      <c r="CP46" s="1008"/>
      <c r="CQ46" s="1008"/>
      <c r="CR46" s="1008"/>
      <c r="CS46" s="1018"/>
      <c r="CT46" s="470"/>
      <c r="CU46" s="1153" t="e">
        <f t="shared" si="7"/>
        <v>#REF!</v>
      </c>
      <c r="CV46" s="1154"/>
      <c r="CW46" s="1154"/>
      <c r="CX46" s="1154"/>
      <c r="CY46" s="1154"/>
      <c r="CZ46" s="1154"/>
      <c r="DA46" s="1154"/>
      <c r="DB46" s="1154"/>
      <c r="DC46" s="1154"/>
      <c r="DD46" s="1154"/>
      <c r="DE46" s="1154"/>
      <c r="DF46" s="1155"/>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0"/>
      <c r="FK46" s="470"/>
      <c r="FL46" s="470"/>
      <c r="FM46" s="470"/>
      <c r="FN46" s="470"/>
      <c r="FO46" s="470"/>
      <c r="FP46" s="470"/>
      <c r="FQ46" s="470"/>
      <c r="FR46" s="470"/>
      <c r="FS46" s="470"/>
      <c r="FT46" s="468"/>
      <c r="FU46" s="468"/>
      <c r="FV46" s="468"/>
      <c r="FW46" s="468"/>
      <c r="FX46" s="468"/>
      <c r="FY46" s="468"/>
      <c r="FZ46" s="468"/>
      <c r="GA46" s="468"/>
      <c r="GB46" s="468"/>
      <c r="GC46" s="468"/>
      <c r="GD46" s="468"/>
      <c r="GE46" s="468"/>
      <c r="GF46" s="468"/>
      <c r="GG46" s="468"/>
      <c r="GH46" s="468"/>
      <c r="GI46" s="468"/>
      <c r="GJ46" s="468"/>
      <c r="GK46" s="468"/>
      <c r="GL46" s="468"/>
      <c r="GM46" s="468"/>
      <c r="GN46" s="468"/>
      <c r="GO46" s="468"/>
      <c r="GP46" s="468"/>
      <c r="GQ46" s="468"/>
      <c r="GR46" s="468"/>
      <c r="GS46" s="468"/>
      <c r="GT46" s="468"/>
      <c r="GU46" s="468"/>
      <c r="GV46" s="468"/>
      <c r="GW46" s="468"/>
      <c r="GX46" s="468"/>
      <c r="GY46" s="468"/>
      <c r="GZ46" s="468"/>
    </row>
    <row r="47" spans="5:209" s="467" customFormat="1" ht="20.100000000000001" customHeight="1" x14ac:dyDescent="0.2">
      <c r="E47" s="1138"/>
      <c r="F47" s="1138"/>
      <c r="G47" s="1138"/>
      <c r="H47" s="1138"/>
      <c r="I47" s="1138"/>
      <c r="J47" s="1138"/>
      <c r="K47" s="1138"/>
      <c r="L47" s="1138"/>
      <c r="M47" s="1138"/>
      <c r="N47" s="1138"/>
      <c r="O47" s="1138"/>
      <c r="P47" s="1138"/>
      <c r="Q47" s="477"/>
      <c r="R47" s="476"/>
      <c r="S47" s="1156"/>
      <c r="T47" s="1156"/>
      <c r="U47" s="1156"/>
      <c r="V47" s="1156"/>
      <c r="W47" s="1157"/>
      <c r="X47" s="1158"/>
      <c r="Y47" s="1158"/>
      <c r="Z47" s="1158"/>
      <c r="AA47" s="1158"/>
      <c r="AB47" s="1158"/>
      <c r="AC47" s="1158"/>
      <c r="AD47" s="1158"/>
      <c r="AE47" s="1158"/>
      <c r="AF47" s="1158"/>
      <c r="AG47" s="1158"/>
      <c r="AH47" s="1158"/>
      <c r="AI47" s="1158"/>
      <c r="AJ47" s="1158"/>
      <c r="AK47" s="1159"/>
      <c r="AL47" s="1144" t="s">
        <v>1397</v>
      </c>
      <c r="AM47" s="1144"/>
      <c r="AN47" s="1144"/>
      <c r="AO47" s="1144"/>
      <c r="AP47" s="1144"/>
      <c r="AQ47" s="1144"/>
      <c r="AR47" s="1144"/>
      <c r="AS47" s="1144"/>
      <c r="AT47" s="1144"/>
      <c r="AU47" s="1144"/>
      <c r="AV47" s="1144"/>
      <c r="AW47" s="1144"/>
      <c r="AX47" s="1144"/>
      <c r="AY47" s="1144"/>
      <c r="AZ47" s="1144"/>
      <c r="BA47" s="1144"/>
      <c r="BB47" s="1144"/>
      <c r="BC47" s="470"/>
      <c r="BD47" s="1129">
        <f>BD38</f>
        <v>0</v>
      </c>
      <c r="BE47" s="1129"/>
      <c r="BF47" s="1129"/>
      <c r="BG47" s="1129"/>
      <c r="BH47" s="1129"/>
      <c r="BI47" s="1129"/>
      <c r="BJ47" s="1129"/>
      <c r="BK47" s="1129"/>
      <c r="BL47" s="1129"/>
      <c r="BM47" s="470"/>
      <c r="BN47" s="1129">
        <f>'CH Equipe'!AQ48</f>
        <v>0</v>
      </c>
      <c r="BO47" s="1129"/>
      <c r="BP47" s="1129"/>
      <c r="BQ47" s="1129"/>
      <c r="BR47" s="1129"/>
      <c r="BS47" s="1129"/>
      <c r="BT47" s="1129"/>
      <c r="BU47" s="1129"/>
      <c r="BV47" s="1129"/>
      <c r="BW47" s="1136">
        <f t="shared" si="6"/>
        <v>0</v>
      </c>
      <c r="BX47" s="1136"/>
      <c r="BY47" s="1136"/>
      <c r="BZ47" s="1136"/>
      <c r="CA47" s="1136"/>
      <c r="CB47" s="1136"/>
      <c r="CC47" s="1136"/>
      <c r="CD47" s="1136"/>
      <c r="CE47" s="1136"/>
      <c r="CF47" s="470">
        <f t="shared" si="5"/>
        <v>0</v>
      </c>
      <c r="CG47" s="470"/>
      <c r="CH47" s="1014" t="e">
        <f>CF47*#REF!</f>
        <v>#REF!</v>
      </c>
      <c r="CI47" s="1015"/>
      <c r="CJ47" s="1015"/>
      <c r="CK47" s="1015"/>
      <c r="CL47" s="1015"/>
      <c r="CM47" s="1015"/>
      <c r="CN47" s="1015"/>
      <c r="CO47" s="1015"/>
      <c r="CP47" s="1015"/>
      <c r="CQ47" s="1015"/>
      <c r="CR47" s="1015"/>
      <c r="CS47" s="1020"/>
      <c r="CT47" s="470"/>
      <c r="CU47" s="1164" t="e">
        <f>CH47/60</f>
        <v>#REF!</v>
      </c>
      <c r="CV47" s="1165"/>
      <c r="CW47" s="1165"/>
      <c r="CX47" s="1165"/>
      <c r="CY47" s="1165"/>
      <c r="CZ47" s="1165"/>
      <c r="DA47" s="1165"/>
      <c r="DB47" s="1165"/>
      <c r="DC47" s="1165"/>
      <c r="DD47" s="1165"/>
      <c r="DE47" s="1165"/>
      <c r="DF47" s="1166"/>
      <c r="DG47" s="472"/>
      <c r="DH47" s="472"/>
      <c r="DI47" s="472"/>
      <c r="DJ47" s="472"/>
      <c r="DK47" s="472"/>
      <c r="DL47" s="472"/>
      <c r="DM47" s="472"/>
      <c r="DN47" s="472"/>
      <c r="DO47" s="472"/>
      <c r="DP47" s="472"/>
      <c r="DQ47" s="472"/>
      <c r="DR47" s="472"/>
      <c r="DS47" s="472"/>
      <c r="DT47" s="472"/>
      <c r="DU47" s="472"/>
      <c r="DV47" s="472"/>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c r="EU47" s="472"/>
      <c r="EV47" s="472"/>
      <c r="EW47" s="472"/>
      <c r="EX47" s="472"/>
      <c r="EY47" s="472"/>
      <c r="EZ47" s="472"/>
      <c r="FA47" s="472"/>
      <c r="FB47" s="472"/>
      <c r="FC47" s="472"/>
      <c r="FD47" s="472"/>
      <c r="FE47" s="472"/>
      <c r="FF47" s="472"/>
      <c r="FG47" s="472"/>
      <c r="FH47" s="472"/>
      <c r="FI47" s="472"/>
      <c r="FJ47" s="470"/>
      <c r="FK47" s="470"/>
      <c r="FL47" s="470"/>
      <c r="FM47" s="470"/>
      <c r="FN47" s="470"/>
      <c r="FO47" s="470"/>
      <c r="FP47" s="470"/>
      <c r="FQ47" s="470"/>
      <c r="FR47" s="470"/>
      <c r="FS47" s="470"/>
      <c r="FT47" s="468"/>
      <c r="FU47" s="468"/>
      <c r="FV47" s="468"/>
      <c r="FW47" s="468"/>
      <c r="FX47" s="468"/>
      <c r="FY47" s="468"/>
      <c r="FZ47" s="468"/>
      <c r="GA47" s="468"/>
      <c r="GB47" s="468"/>
      <c r="GC47" s="468"/>
      <c r="GD47" s="468"/>
      <c r="GE47" s="468"/>
      <c r="GF47" s="468"/>
      <c r="GG47" s="468"/>
      <c r="GH47" s="468"/>
      <c r="GI47" s="468"/>
      <c r="GJ47" s="468"/>
      <c r="GK47" s="468"/>
      <c r="GL47" s="468"/>
      <c r="GM47" s="468"/>
      <c r="GN47" s="468"/>
      <c r="GO47" s="468"/>
      <c r="GP47" s="468"/>
      <c r="GQ47" s="468"/>
      <c r="GR47" s="468"/>
      <c r="GS47" s="468"/>
      <c r="GT47" s="468"/>
      <c r="GU47" s="468"/>
      <c r="GV47" s="468"/>
      <c r="GW47" s="468"/>
      <c r="GX47" s="468"/>
      <c r="GY47" s="468"/>
      <c r="GZ47" s="468"/>
    </row>
    <row r="48" spans="5:209" s="467" customFormat="1" ht="20.100000000000001" customHeight="1" x14ac:dyDescent="0.2">
      <c r="E48" s="1138"/>
      <c r="F48" s="1138"/>
      <c r="G48" s="1138"/>
      <c r="H48" s="1138"/>
      <c r="I48" s="1138"/>
      <c r="J48" s="1138"/>
      <c r="K48" s="1138"/>
      <c r="L48" s="1138"/>
      <c r="M48" s="1138"/>
      <c r="N48" s="1138"/>
      <c r="O48" s="1138"/>
      <c r="P48" s="1138"/>
      <c r="Q48" s="477"/>
      <c r="R48" s="476"/>
      <c r="S48" s="1156"/>
      <c r="T48" s="1156"/>
      <c r="U48" s="1156"/>
      <c r="V48" s="1156"/>
      <c r="W48" s="1160"/>
      <c r="X48" s="1161"/>
      <c r="Y48" s="1161"/>
      <c r="Z48" s="1161"/>
      <c r="AA48" s="1161"/>
      <c r="AB48" s="1161"/>
      <c r="AC48" s="1161"/>
      <c r="AD48" s="1161"/>
      <c r="AE48" s="1161"/>
      <c r="AF48" s="1161"/>
      <c r="AG48" s="1161"/>
      <c r="AH48" s="1161"/>
      <c r="AI48" s="1161"/>
      <c r="AJ48" s="1161"/>
      <c r="AK48" s="1162"/>
      <c r="AL48" s="1144" t="s">
        <v>1408</v>
      </c>
      <c r="AM48" s="1144"/>
      <c r="AN48" s="1144"/>
      <c r="AO48" s="1144"/>
      <c r="AP48" s="1144"/>
      <c r="AQ48" s="1144"/>
      <c r="AR48" s="1144"/>
      <c r="AS48" s="1144"/>
      <c r="AT48" s="1144"/>
      <c r="AU48" s="1144"/>
      <c r="AV48" s="1144"/>
      <c r="AW48" s="1144"/>
      <c r="AX48" s="1144"/>
      <c r="AY48" s="1144"/>
      <c r="AZ48" s="1144"/>
      <c r="BA48" s="1144"/>
      <c r="BB48" s="1144"/>
      <c r="BC48" s="470"/>
      <c r="BD48" s="1129">
        <f>'CH Equipe'!AZ97</f>
        <v>0</v>
      </c>
      <c r="BE48" s="1129"/>
      <c r="BF48" s="1129"/>
      <c r="BG48" s="1129"/>
      <c r="BH48" s="1129"/>
      <c r="BI48" s="1129"/>
      <c r="BJ48" s="1129"/>
      <c r="BK48" s="1129"/>
      <c r="BL48" s="1129"/>
      <c r="BM48" s="470"/>
      <c r="BN48" s="1129">
        <f>'CH Equipe'!AZ48</f>
        <v>0</v>
      </c>
      <c r="BO48" s="1129"/>
      <c r="BP48" s="1129"/>
      <c r="BQ48" s="1129"/>
      <c r="BR48" s="1129"/>
      <c r="BS48" s="1129"/>
      <c r="BT48" s="1129"/>
      <c r="BU48" s="1129"/>
      <c r="BV48" s="1129"/>
      <c r="BW48" s="1136">
        <f t="shared" ref="BW48:BW54" si="8">BN48/11/4</f>
        <v>0</v>
      </c>
      <c r="BX48" s="1136"/>
      <c r="BY48" s="1136"/>
      <c r="BZ48" s="1136"/>
      <c r="CA48" s="1136"/>
      <c r="CB48" s="1136"/>
      <c r="CC48" s="1136"/>
      <c r="CD48" s="1136"/>
      <c r="CE48" s="1136"/>
      <c r="CF48" s="470"/>
      <c r="CG48" s="470"/>
      <c r="CH48" s="440"/>
      <c r="CI48" s="440"/>
      <c r="CJ48" s="440"/>
      <c r="CK48" s="440"/>
      <c r="CL48" s="440"/>
      <c r="CM48" s="440"/>
      <c r="CN48" s="440"/>
      <c r="CO48" s="440"/>
      <c r="CP48" s="440"/>
      <c r="CQ48" s="440"/>
      <c r="CR48" s="440"/>
      <c r="CS48" s="440"/>
      <c r="CT48" s="470"/>
      <c r="CU48" s="298"/>
      <c r="CV48" s="298"/>
      <c r="CW48" s="298"/>
      <c r="CX48" s="298"/>
      <c r="CY48" s="298"/>
      <c r="CZ48" s="298"/>
      <c r="DA48" s="298"/>
      <c r="DB48" s="298"/>
      <c r="DC48" s="298"/>
      <c r="DD48" s="298"/>
      <c r="DE48" s="298"/>
      <c r="DF48" s="298"/>
      <c r="DG48" s="472"/>
      <c r="DH48" s="472"/>
      <c r="DI48" s="472"/>
      <c r="DJ48" s="472"/>
      <c r="DK48" s="472"/>
      <c r="DL48" s="472"/>
      <c r="DM48" s="472"/>
      <c r="DN48" s="472"/>
      <c r="DO48" s="472"/>
      <c r="DP48" s="472"/>
      <c r="DQ48" s="472"/>
      <c r="DR48" s="472"/>
      <c r="DS48" s="472"/>
      <c r="DT48" s="472"/>
      <c r="DU48" s="472"/>
      <c r="DV48" s="472"/>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c r="EU48" s="472"/>
      <c r="EV48" s="472"/>
      <c r="EW48" s="472"/>
      <c r="EX48" s="472"/>
      <c r="EY48" s="472"/>
      <c r="EZ48" s="472"/>
      <c r="FA48" s="472"/>
      <c r="FB48" s="472"/>
      <c r="FC48" s="472"/>
      <c r="FD48" s="472"/>
      <c r="FE48" s="472"/>
      <c r="FF48" s="472"/>
      <c r="FG48" s="472"/>
      <c r="FH48" s="472"/>
      <c r="FI48" s="472"/>
      <c r="FJ48" s="470"/>
      <c r="FK48" s="470"/>
      <c r="FL48" s="470"/>
      <c r="FM48" s="470"/>
      <c r="FN48" s="470"/>
      <c r="FO48" s="470"/>
      <c r="FP48" s="470"/>
      <c r="FQ48" s="470"/>
      <c r="FR48" s="470"/>
      <c r="FS48" s="470"/>
      <c r="FT48" s="468"/>
      <c r="FU48" s="468"/>
      <c r="FV48" s="468"/>
      <c r="FW48" s="468"/>
      <c r="FX48" s="468"/>
      <c r="FY48" s="468"/>
      <c r="FZ48" s="468"/>
      <c r="GA48" s="468"/>
      <c r="GB48" s="468"/>
      <c r="GC48" s="468"/>
      <c r="GD48" s="468"/>
      <c r="GE48" s="468"/>
      <c r="GF48" s="468"/>
      <c r="GG48" s="468"/>
      <c r="GH48" s="468"/>
      <c r="GI48" s="468"/>
      <c r="GJ48" s="468"/>
      <c r="GK48" s="468"/>
      <c r="GL48" s="468"/>
      <c r="GM48" s="468"/>
      <c r="GN48" s="468"/>
      <c r="GO48" s="468"/>
      <c r="GP48" s="468"/>
      <c r="GQ48" s="468"/>
      <c r="GR48" s="468"/>
      <c r="GS48" s="468"/>
      <c r="GT48" s="468"/>
      <c r="GU48" s="468"/>
      <c r="GV48" s="468"/>
      <c r="GW48" s="468"/>
      <c r="GX48" s="468"/>
      <c r="GY48" s="468"/>
      <c r="GZ48" s="468"/>
    </row>
    <row r="49" spans="5:208" s="467" customFormat="1" ht="20.100000000000001" customHeight="1" x14ac:dyDescent="0.2">
      <c r="E49" s="1138"/>
      <c r="F49" s="1138"/>
      <c r="G49" s="1138"/>
      <c r="H49" s="1138"/>
      <c r="I49" s="1138"/>
      <c r="J49" s="1138"/>
      <c r="K49" s="1138"/>
      <c r="L49" s="1138"/>
      <c r="M49" s="1138"/>
      <c r="N49" s="1138"/>
      <c r="O49" s="1138"/>
      <c r="P49" s="1138"/>
      <c r="Q49" s="477"/>
      <c r="R49" s="476"/>
      <c r="S49" s="1156"/>
      <c r="T49" s="1156"/>
      <c r="U49" s="1156"/>
      <c r="V49" s="1156"/>
      <c r="W49" s="1144" t="s">
        <v>46</v>
      </c>
      <c r="X49" s="1144"/>
      <c r="Y49" s="1144"/>
      <c r="Z49" s="1144"/>
      <c r="AA49" s="1144"/>
      <c r="AB49" s="1144"/>
      <c r="AC49" s="1144"/>
      <c r="AD49" s="1144"/>
      <c r="AE49" s="1144"/>
      <c r="AF49" s="1144"/>
      <c r="AG49" s="1144"/>
      <c r="AH49" s="1144"/>
      <c r="AI49" s="1144"/>
      <c r="AJ49" s="1144"/>
      <c r="AK49" s="1144"/>
      <c r="AL49" s="1144" t="s">
        <v>1396</v>
      </c>
      <c r="AM49" s="1144"/>
      <c r="AN49" s="1144"/>
      <c r="AO49" s="1144"/>
      <c r="AP49" s="1144"/>
      <c r="AQ49" s="1144"/>
      <c r="AR49" s="1144"/>
      <c r="AS49" s="1144"/>
      <c r="AT49" s="1144"/>
      <c r="AU49" s="1144"/>
      <c r="AV49" s="1144"/>
      <c r="AW49" s="1144"/>
      <c r="AX49" s="1144"/>
      <c r="AY49" s="1144"/>
      <c r="AZ49" s="1144"/>
      <c r="BA49" s="1144"/>
      <c r="BB49" s="1144"/>
      <c r="BC49" s="470"/>
      <c r="BD49" s="1129">
        <f t="shared" ref="BD49:BD54" si="9">BD39</f>
        <v>0</v>
      </c>
      <c r="BE49" s="1129"/>
      <c r="BF49" s="1129"/>
      <c r="BG49" s="1129"/>
      <c r="BH49" s="1129"/>
      <c r="BI49" s="1129"/>
      <c r="BJ49" s="1129"/>
      <c r="BK49" s="1129"/>
      <c r="BL49" s="1129"/>
      <c r="BM49" s="470"/>
      <c r="BN49" s="1129">
        <f>'CH Equipe'!AH60</f>
        <v>0</v>
      </c>
      <c r="BO49" s="1129"/>
      <c r="BP49" s="1129"/>
      <c r="BQ49" s="1129"/>
      <c r="BR49" s="1129"/>
      <c r="BS49" s="1129"/>
      <c r="BT49" s="1129"/>
      <c r="BU49" s="1129"/>
      <c r="BV49" s="1129"/>
      <c r="BW49" s="1136">
        <f t="shared" si="8"/>
        <v>0</v>
      </c>
      <c r="BX49" s="1136"/>
      <c r="BY49" s="1136"/>
      <c r="BZ49" s="1136"/>
      <c r="CA49" s="1136"/>
      <c r="CB49" s="1136"/>
      <c r="CC49" s="1136"/>
      <c r="CD49" s="1136"/>
      <c r="CE49" s="1136"/>
      <c r="CF49" s="470"/>
      <c r="CG49" s="470"/>
      <c r="CH49" s="440"/>
      <c r="CI49" s="440"/>
      <c r="CJ49" s="440"/>
      <c r="CK49" s="440"/>
      <c r="CL49" s="440"/>
      <c r="CM49" s="440"/>
      <c r="CN49" s="440"/>
      <c r="CO49" s="440"/>
      <c r="CP49" s="440"/>
      <c r="CQ49" s="440"/>
      <c r="CR49" s="440"/>
      <c r="CS49" s="440"/>
      <c r="CT49" s="470"/>
      <c r="CU49" s="298"/>
      <c r="CV49" s="298"/>
      <c r="CW49" s="298"/>
      <c r="CX49" s="298"/>
      <c r="CY49" s="298"/>
      <c r="CZ49" s="298"/>
      <c r="DA49" s="298"/>
      <c r="DB49" s="298"/>
      <c r="DC49" s="298"/>
      <c r="DD49" s="298"/>
      <c r="DE49" s="298"/>
      <c r="DF49" s="298"/>
      <c r="DG49" s="472"/>
      <c r="DH49" s="472"/>
      <c r="DI49" s="472"/>
      <c r="DJ49" s="472"/>
      <c r="DK49" s="472"/>
      <c r="DL49" s="472"/>
      <c r="DM49" s="472"/>
      <c r="DN49" s="472"/>
      <c r="DO49" s="472"/>
      <c r="DP49" s="472"/>
      <c r="DQ49" s="472"/>
      <c r="DR49" s="472"/>
      <c r="DS49" s="472"/>
      <c r="DT49" s="472"/>
      <c r="DU49" s="472"/>
      <c r="DV49" s="472"/>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c r="EU49" s="472"/>
      <c r="EV49" s="472"/>
      <c r="EW49" s="472"/>
      <c r="EX49" s="472"/>
      <c r="EY49" s="472"/>
      <c r="EZ49" s="472"/>
      <c r="FA49" s="472"/>
      <c r="FB49" s="472"/>
      <c r="FC49" s="472"/>
      <c r="FD49" s="472"/>
      <c r="FE49" s="472"/>
      <c r="FF49" s="472"/>
      <c r="FG49" s="472"/>
      <c r="FH49" s="472"/>
      <c r="FI49" s="472"/>
      <c r="FJ49" s="470"/>
      <c r="FK49" s="470"/>
      <c r="FL49" s="470"/>
      <c r="FM49" s="470"/>
      <c r="FN49" s="470"/>
      <c r="FO49" s="470"/>
      <c r="FP49" s="470"/>
      <c r="FQ49" s="470"/>
      <c r="FR49" s="470"/>
      <c r="FS49" s="470"/>
      <c r="FT49" s="468"/>
      <c r="FU49" s="468"/>
      <c r="FV49" s="468"/>
      <c r="FW49" s="468"/>
      <c r="FX49" s="468"/>
      <c r="FY49" s="468"/>
      <c r="FZ49" s="468"/>
      <c r="GA49" s="468"/>
      <c r="GB49" s="468"/>
      <c r="GC49" s="468"/>
      <c r="GD49" s="468"/>
      <c r="GE49" s="468"/>
      <c r="GF49" s="468"/>
      <c r="GG49" s="468"/>
      <c r="GH49" s="468"/>
      <c r="GI49" s="468"/>
      <c r="GJ49" s="468"/>
      <c r="GK49" s="468"/>
      <c r="GL49" s="468"/>
      <c r="GM49" s="468"/>
      <c r="GN49" s="468"/>
      <c r="GO49" s="468"/>
      <c r="GP49" s="468"/>
      <c r="GQ49" s="468"/>
      <c r="GR49" s="468"/>
      <c r="GS49" s="468"/>
      <c r="GT49" s="468"/>
      <c r="GU49" s="468"/>
      <c r="GV49" s="468"/>
      <c r="GW49" s="468"/>
      <c r="GX49" s="468"/>
      <c r="GY49" s="468"/>
      <c r="GZ49" s="468"/>
    </row>
    <row r="50" spans="5:208" s="467" customFormat="1" ht="20.100000000000001" customHeight="1" x14ac:dyDescent="0.2">
      <c r="E50" s="1138"/>
      <c r="F50" s="1138"/>
      <c r="G50" s="1138"/>
      <c r="H50" s="1138"/>
      <c r="I50" s="1138"/>
      <c r="J50" s="1138"/>
      <c r="K50" s="1138"/>
      <c r="L50" s="1138"/>
      <c r="M50" s="1138"/>
      <c r="N50" s="1138"/>
      <c r="O50" s="1138"/>
      <c r="P50" s="1138"/>
      <c r="Q50" s="477"/>
      <c r="R50" s="476"/>
      <c r="S50" s="1156"/>
      <c r="T50" s="1156"/>
      <c r="U50" s="1156"/>
      <c r="V50" s="1156"/>
      <c r="W50" s="1144"/>
      <c r="X50" s="1144"/>
      <c r="Y50" s="1144"/>
      <c r="Z50" s="1144"/>
      <c r="AA50" s="1144"/>
      <c r="AB50" s="1144"/>
      <c r="AC50" s="1144"/>
      <c r="AD50" s="1144"/>
      <c r="AE50" s="1144"/>
      <c r="AF50" s="1144"/>
      <c r="AG50" s="1144"/>
      <c r="AH50" s="1144"/>
      <c r="AI50" s="1144"/>
      <c r="AJ50" s="1144"/>
      <c r="AK50" s="1144"/>
      <c r="AL50" s="1144" t="s">
        <v>1397</v>
      </c>
      <c r="AM50" s="1144"/>
      <c r="AN50" s="1144"/>
      <c r="AO50" s="1144"/>
      <c r="AP50" s="1144"/>
      <c r="AQ50" s="1144"/>
      <c r="AR50" s="1144"/>
      <c r="AS50" s="1144"/>
      <c r="AT50" s="1144"/>
      <c r="AU50" s="1144"/>
      <c r="AV50" s="1144"/>
      <c r="AW50" s="1144"/>
      <c r="AX50" s="1144"/>
      <c r="AY50" s="1144"/>
      <c r="AZ50" s="1144"/>
      <c r="BA50" s="1144"/>
      <c r="BB50" s="1144"/>
      <c r="BC50" s="470"/>
      <c r="BD50" s="1129">
        <f t="shared" si="9"/>
        <v>0</v>
      </c>
      <c r="BE50" s="1129"/>
      <c r="BF50" s="1129"/>
      <c r="BG50" s="1129"/>
      <c r="BH50" s="1129"/>
      <c r="BI50" s="1129"/>
      <c r="BJ50" s="1129"/>
      <c r="BK50" s="1129"/>
      <c r="BL50" s="1129"/>
      <c r="BM50" s="470"/>
      <c r="BN50" s="1129">
        <f>'CH Equipe'!AQ60</f>
        <v>0</v>
      </c>
      <c r="BO50" s="1129"/>
      <c r="BP50" s="1129"/>
      <c r="BQ50" s="1129"/>
      <c r="BR50" s="1129"/>
      <c r="BS50" s="1129"/>
      <c r="BT50" s="1129"/>
      <c r="BU50" s="1129"/>
      <c r="BV50" s="1129"/>
      <c r="BW50" s="1136">
        <f t="shared" si="8"/>
        <v>0</v>
      </c>
      <c r="BX50" s="1136"/>
      <c r="BY50" s="1136"/>
      <c r="BZ50" s="1136"/>
      <c r="CA50" s="1136"/>
      <c r="CB50" s="1136"/>
      <c r="CC50" s="1136"/>
      <c r="CD50" s="1136"/>
      <c r="CE50" s="1136"/>
      <c r="CF50" s="470"/>
      <c r="CG50" s="470"/>
      <c r="CH50" s="440"/>
      <c r="CI50" s="440"/>
      <c r="CJ50" s="440"/>
      <c r="CK50" s="440"/>
      <c r="CL50" s="440"/>
      <c r="CM50" s="440"/>
      <c r="CN50" s="440"/>
      <c r="CO50" s="440"/>
      <c r="CP50" s="440"/>
      <c r="CQ50" s="440"/>
      <c r="CR50" s="440"/>
      <c r="CS50" s="440"/>
      <c r="CT50" s="470"/>
      <c r="CU50" s="298"/>
      <c r="CV50" s="298"/>
      <c r="CW50" s="298"/>
      <c r="CX50" s="298"/>
      <c r="CY50" s="298"/>
      <c r="CZ50" s="298"/>
      <c r="DA50" s="298"/>
      <c r="DB50" s="298"/>
      <c r="DC50" s="298"/>
      <c r="DD50" s="298"/>
      <c r="DE50" s="298"/>
      <c r="DF50" s="298"/>
      <c r="DG50" s="472"/>
      <c r="DH50" s="472"/>
      <c r="DI50" s="472"/>
      <c r="DJ50" s="472"/>
      <c r="DK50" s="472"/>
      <c r="DL50" s="472"/>
      <c r="DM50" s="472"/>
      <c r="DN50" s="472"/>
      <c r="DO50" s="472"/>
      <c r="DP50" s="472"/>
      <c r="DQ50" s="472"/>
      <c r="DR50" s="472"/>
      <c r="DS50" s="472"/>
      <c r="DT50" s="472"/>
      <c r="DU50" s="472"/>
      <c r="DV50" s="472"/>
      <c r="DW50" s="472"/>
      <c r="DX50" s="472"/>
      <c r="DY50" s="472"/>
      <c r="DZ50" s="472"/>
      <c r="EA50" s="472"/>
      <c r="EB50" s="472"/>
      <c r="EC50" s="472"/>
      <c r="ED50" s="472"/>
      <c r="EE50" s="472"/>
      <c r="EF50" s="472"/>
      <c r="EG50" s="472"/>
      <c r="EH50" s="472"/>
      <c r="EI50" s="472"/>
      <c r="EJ50" s="472"/>
      <c r="EK50" s="472"/>
      <c r="EL50" s="472"/>
      <c r="EM50" s="472"/>
      <c r="EN50" s="472"/>
      <c r="EO50" s="472"/>
      <c r="EP50" s="472"/>
      <c r="EQ50" s="472"/>
      <c r="ER50" s="472"/>
      <c r="ES50" s="472"/>
      <c r="ET50" s="472"/>
      <c r="EU50" s="472"/>
      <c r="EV50" s="472"/>
      <c r="EW50" s="472"/>
      <c r="EX50" s="472"/>
      <c r="EY50" s="472"/>
      <c r="EZ50" s="472"/>
      <c r="FA50" s="472"/>
      <c r="FB50" s="472"/>
      <c r="FC50" s="472"/>
      <c r="FD50" s="472"/>
      <c r="FE50" s="472"/>
      <c r="FF50" s="472"/>
      <c r="FG50" s="472"/>
      <c r="FH50" s="472"/>
      <c r="FI50" s="472"/>
      <c r="FJ50" s="470"/>
      <c r="FK50" s="470"/>
      <c r="FL50" s="470"/>
      <c r="FM50" s="470"/>
      <c r="FN50" s="470"/>
      <c r="FO50" s="470"/>
      <c r="FP50" s="470"/>
      <c r="FQ50" s="470"/>
      <c r="FR50" s="470"/>
      <c r="FS50" s="470"/>
      <c r="FT50" s="468"/>
      <c r="FU50" s="468"/>
      <c r="FV50" s="468"/>
      <c r="FW50" s="468"/>
      <c r="FX50" s="468"/>
      <c r="FY50" s="468"/>
      <c r="FZ50" s="468"/>
      <c r="GA50" s="468"/>
      <c r="GB50" s="468"/>
      <c r="GC50" s="468"/>
      <c r="GD50" s="468"/>
      <c r="GE50" s="468"/>
      <c r="GF50" s="468"/>
      <c r="GG50" s="468"/>
      <c r="GH50" s="468"/>
      <c r="GI50" s="468"/>
      <c r="GJ50" s="468"/>
      <c r="GK50" s="468"/>
      <c r="GL50" s="468"/>
      <c r="GM50" s="468"/>
      <c r="GN50" s="468"/>
      <c r="GO50" s="468"/>
      <c r="GP50" s="468"/>
      <c r="GQ50" s="468"/>
      <c r="GR50" s="468"/>
      <c r="GS50" s="468"/>
      <c r="GT50" s="468"/>
      <c r="GU50" s="468"/>
      <c r="GV50" s="468"/>
      <c r="GW50" s="468"/>
      <c r="GX50" s="468"/>
      <c r="GY50" s="468"/>
      <c r="GZ50" s="468"/>
    </row>
    <row r="51" spans="5:208" s="467" customFormat="1" ht="20.100000000000001" customHeight="1" x14ac:dyDescent="0.2">
      <c r="E51" s="1138"/>
      <c r="F51" s="1138"/>
      <c r="G51" s="1138"/>
      <c r="H51" s="1138"/>
      <c r="I51" s="1138"/>
      <c r="J51" s="1138"/>
      <c r="K51" s="1138"/>
      <c r="L51" s="1138"/>
      <c r="M51" s="1138"/>
      <c r="N51" s="1138"/>
      <c r="O51" s="1138"/>
      <c r="P51" s="1138"/>
      <c r="Q51" s="477"/>
      <c r="R51" s="476"/>
      <c r="S51" s="1156"/>
      <c r="T51" s="1156"/>
      <c r="U51" s="1156"/>
      <c r="V51" s="1156"/>
      <c r="W51" s="1144" t="s">
        <v>775</v>
      </c>
      <c r="X51" s="1144"/>
      <c r="Y51" s="1144"/>
      <c r="Z51" s="1144"/>
      <c r="AA51" s="1144"/>
      <c r="AB51" s="1144"/>
      <c r="AC51" s="1144"/>
      <c r="AD51" s="1144"/>
      <c r="AE51" s="1144"/>
      <c r="AF51" s="1144"/>
      <c r="AG51" s="1144"/>
      <c r="AH51" s="1144"/>
      <c r="AI51" s="1144"/>
      <c r="AJ51" s="1144"/>
      <c r="AK51" s="1144"/>
      <c r="AL51" s="1144" t="s">
        <v>1396</v>
      </c>
      <c r="AM51" s="1144"/>
      <c r="AN51" s="1144"/>
      <c r="AO51" s="1144"/>
      <c r="AP51" s="1144"/>
      <c r="AQ51" s="1144"/>
      <c r="AR51" s="1144"/>
      <c r="AS51" s="1144"/>
      <c r="AT51" s="1144"/>
      <c r="AU51" s="1144"/>
      <c r="AV51" s="1144"/>
      <c r="AW51" s="1144"/>
      <c r="AX51" s="1144"/>
      <c r="AY51" s="1144"/>
      <c r="AZ51" s="1144"/>
      <c r="BA51" s="1144"/>
      <c r="BB51" s="1144"/>
      <c r="BC51" s="470"/>
      <c r="BD51" s="1129">
        <f t="shared" si="9"/>
        <v>0</v>
      </c>
      <c r="BE51" s="1129"/>
      <c r="BF51" s="1129"/>
      <c r="BG51" s="1129"/>
      <c r="BH51" s="1129"/>
      <c r="BI51" s="1129"/>
      <c r="BJ51" s="1129"/>
      <c r="BK51" s="1129"/>
      <c r="BL51" s="1129"/>
      <c r="BM51" s="470"/>
      <c r="BN51" s="1129">
        <f>'CH Equipe'!AH67</f>
        <v>0</v>
      </c>
      <c r="BO51" s="1129"/>
      <c r="BP51" s="1129"/>
      <c r="BQ51" s="1129"/>
      <c r="BR51" s="1129"/>
      <c r="BS51" s="1129"/>
      <c r="BT51" s="1129"/>
      <c r="BU51" s="1129"/>
      <c r="BV51" s="1129"/>
      <c r="BW51" s="1136">
        <f t="shared" si="8"/>
        <v>0</v>
      </c>
      <c r="BX51" s="1136"/>
      <c r="BY51" s="1136"/>
      <c r="BZ51" s="1136"/>
      <c r="CA51" s="1136"/>
      <c r="CB51" s="1136"/>
      <c r="CC51" s="1136"/>
      <c r="CD51" s="1136"/>
      <c r="CE51" s="1136"/>
      <c r="CF51" s="470"/>
      <c r="CG51" s="470"/>
      <c r="CH51" s="440"/>
      <c r="CI51" s="440"/>
      <c r="CJ51" s="440"/>
      <c r="CK51" s="440"/>
      <c r="CL51" s="440"/>
      <c r="CM51" s="440"/>
      <c r="CN51" s="440"/>
      <c r="CO51" s="440"/>
      <c r="CP51" s="440"/>
      <c r="CQ51" s="440"/>
      <c r="CR51" s="440"/>
      <c r="CS51" s="440"/>
      <c r="CT51" s="470"/>
      <c r="CU51" s="298"/>
      <c r="CV51" s="298"/>
      <c r="CW51" s="298"/>
      <c r="CX51" s="298"/>
      <c r="CY51" s="298"/>
      <c r="CZ51" s="298"/>
      <c r="DA51" s="298"/>
      <c r="DB51" s="298"/>
      <c r="DC51" s="298"/>
      <c r="DD51" s="298"/>
      <c r="DE51" s="298"/>
      <c r="DF51" s="298"/>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c r="ER51" s="472"/>
      <c r="ES51" s="472"/>
      <c r="ET51" s="472"/>
      <c r="EU51" s="472"/>
      <c r="EV51" s="472"/>
      <c r="EW51" s="472"/>
      <c r="EX51" s="472"/>
      <c r="EY51" s="472"/>
      <c r="EZ51" s="472"/>
      <c r="FA51" s="472"/>
      <c r="FB51" s="472"/>
      <c r="FC51" s="472"/>
      <c r="FD51" s="472"/>
      <c r="FE51" s="472"/>
      <c r="FF51" s="472"/>
      <c r="FG51" s="472"/>
      <c r="FH51" s="472"/>
      <c r="FI51" s="472"/>
      <c r="FJ51" s="470"/>
      <c r="FK51" s="470"/>
      <c r="FL51" s="470"/>
      <c r="FM51" s="470"/>
      <c r="FN51" s="470"/>
      <c r="FO51" s="470"/>
      <c r="FP51" s="470"/>
      <c r="FQ51" s="470"/>
      <c r="FR51" s="470"/>
      <c r="FS51" s="470"/>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row>
    <row r="52" spans="5:208" s="467" customFormat="1" ht="20.100000000000001" customHeight="1" x14ac:dyDescent="0.2">
      <c r="E52" s="1138"/>
      <c r="F52" s="1138"/>
      <c r="G52" s="1138"/>
      <c r="H52" s="1138"/>
      <c r="I52" s="1138"/>
      <c r="J52" s="1138"/>
      <c r="K52" s="1138"/>
      <c r="L52" s="1138"/>
      <c r="M52" s="1138"/>
      <c r="N52" s="1138"/>
      <c r="O52" s="1138"/>
      <c r="P52" s="1138"/>
      <c r="Q52" s="477"/>
      <c r="R52" s="476"/>
      <c r="S52" s="1156"/>
      <c r="T52" s="1156"/>
      <c r="U52" s="1156"/>
      <c r="V52" s="1156"/>
      <c r="W52" s="1144"/>
      <c r="X52" s="1144"/>
      <c r="Y52" s="1144"/>
      <c r="Z52" s="1144"/>
      <c r="AA52" s="1144"/>
      <c r="AB52" s="1144"/>
      <c r="AC52" s="1144"/>
      <c r="AD52" s="1144"/>
      <c r="AE52" s="1144"/>
      <c r="AF52" s="1144"/>
      <c r="AG52" s="1144"/>
      <c r="AH52" s="1144"/>
      <c r="AI52" s="1144"/>
      <c r="AJ52" s="1144"/>
      <c r="AK52" s="1144"/>
      <c r="AL52" s="1144" t="s">
        <v>1397</v>
      </c>
      <c r="AM52" s="1144"/>
      <c r="AN52" s="1144"/>
      <c r="AO52" s="1144"/>
      <c r="AP52" s="1144"/>
      <c r="AQ52" s="1144"/>
      <c r="AR52" s="1144"/>
      <c r="AS52" s="1144"/>
      <c r="AT52" s="1144"/>
      <c r="AU52" s="1144"/>
      <c r="AV52" s="1144"/>
      <c r="AW52" s="1144"/>
      <c r="AX52" s="1144"/>
      <c r="AY52" s="1144"/>
      <c r="AZ52" s="1144"/>
      <c r="BA52" s="1144"/>
      <c r="BB52" s="1144"/>
      <c r="BC52" s="470"/>
      <c r="BD52" s="1129">
        <f t="shared" si="9"/>
        <v>0</v>
      </c>
      <c r="BE52" s="1129"/>
      <c r="BF52" s="1129"/>
      <c r="BG52" s="1129"/>
      <c r="BH52" s="1129"/>
      <c r="BI52" s="1129"/>
      <c r="BJ52" s="1129"/>
      <c r="BK52" s="1129"/>
      <c r="BL52" s="1129"/>
      <c r="BM52" s="470"/>
      <c r="BN52" s="1129">
        <f>'CH Equipe'!AQ67</f>
        <v>0</v>
      </c>
      <c r="BO52" s="1129"/>
      <c r="BP52" s="1129"/>
      <c r="BQ52" s="1129"/>
      <c r="BR52" s="1129"/>
      <c r="BS52" s="1129"/>
      <c r="BT52" s="1129"/>
      <c r="BU52" s="1129"/>
      <c r="BV52" s="1129"/>
      <c r="BW52" s="1136">
        <f t="shared" si="8"/>
        <v>0</v>
      </c>
      <c r="BX52" s="1136"/>
      <c r="BY52" s="1136"/>
      <c r="BZ52" s="1136"/>
      <c r="CA52" s="1136"/>
      <c r="CB52" s="1136"/>
      <c r="CC52" s="1136"/>
      <c r="CD52" s="1136"/>
      <c r="CE52" s="1136"/>
      <c r="CF52" s="470"/>
      <c r="CG52" s="470"/>
      <c r="CH52" s="440"/>
      <c r="CI52" s="440"/>
      <c r="CJ52" s="440"/>
      <c r="CK52" s="440"/>
      <c r="CL52" s="440"/>
      <c r="CM52" s="440"/>
      <c r="CN52" s="440"/>
      <c r="CO52" s="440"/>
      <c r="CP52" s="440"/>
      <c r="CQ52" s="440"/>
      <c r="CR52" s="440"/>
      <c r="CS52" s="440"/>
      <c r="CT52" s="470"/>
      <c r="CU52" s="298"/>
      <c r="CV52" s="298"/>
      <c r="CW52" s="298"/>
      <c r="CX52" s="298"/>
      <c r="CY52" s="298"/>
      <c r="CZ52" s="298"/>
      <c r="DA52" s="298"/>
      <c r="DB52" s="298"/>
      <c r="DC52" s="298"/>
      <c r="DD52" s="298"/>
      <c r="DE52" s="298"/>
      <c r="DF52" s="298"/>
      <c r="DG52" s="472"/>
      <c r="DH52" s="472"/>
      <c r="DI52" s="472"/>
      <c r="DJ52" s="472"/>
      <c r="DK52" s="472"/>
      <c r="DL52" s="472"/>
      <c r="DM52" s="472"/>
      <c r="DN52" s="472"/>
      <c r="DO52" s="472"/>
      <c r="DP52" s="472"/>
      <c r="DQ52" s="472"/>
      <c r="DR52" s="472"/>
      <c r="DS52" s="472"/>
      <c r="DT52" s="472"/>
      <c r="DU52" s="472"/>
      <c r="DV52" s="472"/>
      <c r="DW52" s="472"/>
      <c r="DX52" s="472"/>
      <c r="DY52" s="472"/>
      <c r="DZ52" s="472"/>
      <c r="EA52" s="472"/>
      <c r="EB52" s="472"/>
      <c r="EC52" s="472"/>
      <c r="ED52" s="472"/>
      <c r="EE52" s="472"/>
      <c r="EF52" s="472"/>
      <c r="EG52" s="472"/>
      <c r="EH52" s="472"/>
      <c r="EI52" s="472"/>
      <c r="EJ52" s="472"/>
      <c r="EK52" s="472"/>
      <c r="EL52" s="472"/>
      <c r="EM52" s="472"/>
      <c r="EN52" s="472"/>
      <c r="EO52" s="472"/>
      <c r="EP52" s="472"/>
      <c r="EQ52" s="472"/>
      <c r="ER52" s="472"/>
      <c r="ES52" s="472"/>
      <c r="ET52" s="472"/>
      <c r="EU52" s="472"/>
      <c r="EV52" s="472"/>
      <c r="EW52" s="472"/>
      <c r="EX52" s="472"/>
      <c r="EY52" s="472"/>
      <c r="EZ52" s="472"/>
      <c r="FA52" s="472"/>
      <c r="FB52" s="472"/>
      <c r="FC52" s="472"/>
      <c r="FD52" s="472"/>
      <c r="FE52" s="472"/>
      <c r="FF52" s="472"/>
      <c r="FG52" s="472"/>
      <c r="FH52" s="472"/>
      <c r="FI52" s="472"/>
      <c r="FJ52" s="470"/>
      <c r="FK52" s="470"/>
      <c r="FL52" s="470"/>
      <c r="FM52" s="470"/>
      <c r="FN52" s="470"/>
      <c r="FO52" s="470"/>
      <c r="FP52" s="470"/>
      <c r="FQ52" s="470"/>
      <c r="FR52" s="470"/>
      <c r="FS52" s="470"/>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row>
    <row r="53" spans="5:208" s="467" customFormat="1" ht="20.100000000000001" customHeight="1" x14ac:dyDescent="0.2">
      <c r="E53" s="1138"/>
      <c r="F53" s="1138"/>
      <c r="G53" s="1138"/>
      <c r="H53" s="1138"/>
      <c r="I53" s="1138"/>
      <c r="J53" s="1138"/>
      <c r="K53" s="1138"/>
      <c r="L53" s="1138"/>
      <c r="M53" s="1138"/>
      <c r="N53" s="1138"/>
      <c r="O53" s="1138"/>
      <c r="P53" s="1138"/>
      <c r="Q53" s="477"/>
      <c r="R53" s="476"/>
      <c r="S53" s="1156"/>
      <c r="T53" s="1156"/>
      <c r="U53" s="1156"/>
      <c r="V53" s="1156"/>
      <c r="W53" s="1144" t="s">
        <v>936</v>
      </c>
      <c r="X53" s="1144"/>
      <c r="Y53" s="1144"/>
      <c r="Z53" s="1144"/>
      <c r="AA53" s="1144"/>
      <c r="AB53" s="1144"/>
      <c r="AC53" s="1144"/>
      <c r="AD53" s="1144"/>
      <c r="AE53" s="1144"/>
      <c r="AF53" s="1144"/>
      <c r="AG53" s="1144"/>
      <c r="AH53" s="1144"/>
      <c r="AI53" s="1144"/>
      <c r="AJ53" s="1144"/>
      <c r="AK53" s="1144"/>
      <c r="AL53" s="1144" t="s">
        <v>1396</v>
      </c>
      <c r="AM53" s="1144"/>
      <c r="AN53" s="1144"/>
      <c r="AO53" s="1144"/>
      <c r="AP53" s="1144"/>
      <c r="AQ53" s="1144"/>
      <c r="AR53" s="1144"/>
      <c r="AS53" s="1144"/>
      <c r="AT53" s="1144"/>
      <c r="AU53" s="1144"/>
      <c r="AV53" s="1144"/>
      <c r="AW53" s="1144"/>
      <c r="AX53" s="1144"/>
      <c r="AY53" s="1144"/>
      <c r="AZ53" s="1144"/>
      <c r="BA53" s="1144"/>
      <c r="BB53" s="1144"/>
      <c r="BC53" s="470"/>
      <c r="BD53" s="1129">
        <f t="shared" si="9"/>
        <v>0</v>
      </c>
      <c r="BE53" s="1129"/>
      <c r="BF53" s="1129"/>
      <c r="BG53" s="1129"/>
      <c r="BH53" s="1129"/>
      <c r="BI53" s="1129"/>
      <c r="BJ53" s="1129"/>
      <c r="BK53" s="1129"/>
      <c r="BL53" s="1129"/>
      <c r="BM53" s="470"/>
      <c r="BN53" s="1129" t="e">
        <f>'CH Equipe'!AH76</f>
        <v>#DIV/0!</v>
      </c>
      <c r="BO53" s="1129"/>
      <c r="BP53" s="1129"/>
      <c r="BQ53" s="1129"/>
      <c r="BR53" s="1129"/>
      <c r="BS53" s="1129"/>
      <c r="BT53" s="1129"/>
      <c r="BU53" s="1129"/>
      <c r="BV53" s="1129"/>
      <c r="BW53" s="1136" t="e">
        <f t="shared" si="8"/>
        <v>#DIV/0!</v>
      </c>
      <c r="BX53" s="1136"/>
      <c r="BY53" s="1136"/>
      <c r="BZ53" s="1136"/>
      <c r="CA53" s="1136"/>
      <c r="CB53" s="1136"/>
      <c r="CC53" s="1136"/>
      <c r="CD53" s="1136"/>
      <c r="CE53" s="1136"/>
      <c r="CF53" s="470"/>
      <c r="CG53" s="470"/>
      <c r="CH53" s="440"/>
      <c r="CI53" s="440"/>
      <c r="CJ53" s="440"/>
      <c r="CK53" s="440"/>
      <c r="CL53" s="440"/>
      <c r="CM53" s="440"/>
      <c r="CN53" s="440"/>
      <c r="CO53" s="440"/>
      <c r="CP53" s="440"/>
      <c r="CQ53" s="440"/>
      <c r="CR53" s="440"/>
      <c r="CS53" s="440"/>
      <c r="CT53" s="470"/>
      <c r="CU53" s="298"/>
      <c r="CV53" s="298"/>
      <c r="CW53" s="298"/>
      <c r="CX53" s="298"/>
      <c r="CY53" s="298"/>
      <c r="CZ53" s="298"/>
      <c r="DA53" s="298"/>
      <c r="DB53" s="298"/>
      <c r="DC53" s="298"/>
      <c r="DD53" s="298"/>
      <c r="DE53" s="298"/>
      <c r="DF53" s="298"/>
      <c r="DG53" s="472"/>
      <c r="DH53" s="472"/>
      <c r="DI53" s="472"/>
      <c r="DJ53" s="472"/>
      <c r="DK53" s="472"/>
      <c r="DL53" s="472"/>
      <c r="DM53" s="472"/>
      <c r="DN53" s="472"/>
      <c r="DO53" s="472"/>
      <c r="DP53" s="472"/>
      <c r="DQ53" s="472"/>
      <c r="DR53" s="472"/>
      <c r="DS53" s="472"/>
      <c r="DT53" s="472"/>
      <c r="DU53" s="472"/>
      <c r="DV53" s="472"/>
      <c r="DW53" s="472"/>
      <c r="DX53" s="472"/>
      <c r="DY53" s="472"/>
      <c r="DZ53" s="472"/>
      <c r="EA53" s="472"/>
      <c r="EB53" s="472"/>
      <c r="EC53" s="472"/>
      <c r="ED53" s="472"/>
      <c r="EE53" s="472"/>
      <c r="EF53" s="472"/>
      <c r="EG53" s="472"/>
      <c r="EH53" s="472"/>
      <c r="EI53" s="472"/>
      <c r="EJ53" s="472"/>
      <c r="EK53" s="472"/>
      <c r="EL53" s="472"/>
      <c r="EM53" s="472"/>
      <c r="EN53" s="472"/>
      <c r="EO53" s="472"/>
      <c r="EP53" s="472"/>
      <c r="EQ53" s="472"/>
      <c r="ER53" s="472"/>
      <c r="ES53" s="472"/>
      <c r="ET53" s="472"/>
      <c r="EU53" s="472"/>
      <c r="EV53" s="472"/>
      <c r="EW53" s="472"/>
      <c r="EX53" s="472"/>
      <c r="EY53" s="472"/>
      <c r="EZ53" s="472"/>
      <c r="FA53" s="472"/>
      <c r="FB53" s="472"/>
      <c r="FC53" s="472"/>
      <c r="FD53" s="472"/>
      <c r="FE53" s="472"/>
      <c r="FF53" s="472"/>
      <c r="FG53" s="472"/>
      <c r="FH53" s="472"/>
      <c r="FI53" s="472"/>
      <c r="FJ53" s="470"/>
      <c r="FK53" s="470"/>
      <c r="FL53" s="470"/>
      <c r="FM53" s="470"/>
      <c r="FN53" s="470"/>
      <c r="FO53" s="470"/>
      <c r="FP53" s="470"/>
      <c r="FQ53" s="470"/>
      <c r="FR53" s="470"/>
      <c r="FS53" s="470"/>
      <c r="FT53" s="468"/>
      <c r="FU53" s="468"/>
      <c r="FV53" s="468"/>
      <c r="FW53" s="468"/>
      <c r="FX53" s="468"/>
      <c r="FY53" s="468"/>
      <c r="FZ53" s="468"/>
      <c r="GA53" s="468"/>
      <c r="GB53" s="468"/>
      <c r="GC53" s="468"/>
      <c r="GD53" s="468"/>
      <c r="GE53" s="468"/>
      <c r="GF53" s="468"/>
      <c r="GG53" s="468"/>
      <c r="GH53" s="468"/>
      <c r="GI53" s="468"/>
      <c r="GJ53" s="468"/>
      <c r="GK53" s="468"/>
      <c r="GL53" s="468"/>
      <c r="GM53" s="468"/>
      <c r="GN53" s="468"/>
      <c r="GO53" s="468"/>
      <c r="GP53" s="468"/>
      <c r="GQ53" s="468"/>
      <c r="GR53" s="468"/>
      <c r="GS53" s="468"/>
      <c r="GT53" s="468"/>
      <c r="GU53" s="468"/>
      <c r="GV53" s="468"/>
      <c r="GW53" s="468"/>
      <c r="GX53" s="468"/>
      <c r="GY53" s="468"/>
      <c r="GZ53" s="468"/>
    </row>
    <row r="54" spans="5:208" s="467" customFormat="1" ht="20.100000000000001" customHeight="1" x14ac:dyDescent="0.2">
      <c r="E54" s="1138"/>
      <c r="F54" s="1138"/>
      <c r="G54" s="1138"/>
      <c r="H54" s="1138"/>
      <c r="I54" s="1138"/>
      <c r="J54" s="1138"/>
      <c r="K54" s="1138"/>
      <c r="L54" s="1138"/>
      <c r="M54" s="1138"/>
      <c r="N54" s="1138"/>
      <c r="O54" s="1138"/>
      <c r="P54" s="1138"/>
      <c r="Q54" s="477"/>
      <c r="R54" s="476"/>
      <c r="S54" s="1156"/>
      <c r="T54" s="1156"/>
      <c r="U54" s="1156"/>
      <c r="V54" s="1156"/>
      <c r="W54" s="1144"/>
      <c r="X54" s="1144"/>
      <c r="Y54" s="1144"/>
      <c r="Z54" s="1144"/>
      <c r="AA54" s="1144"/>
      <c r="AB54" s="1144"/>
      <c r="AC54" s="1144"/>
      <c r="AD54" s="1144"/>
      <c r="AE54" s="1144"/>
      <c r="AF54" s="1144"/>
      <c r="AG54" s="1144"/>
      <c r="AH54" s="1144"/>
      <c r="AI54" s="1144"/>
      <c r="AJ54" s="1144"/>
      <c r="AK54" s="1144"/>
      <c r="AL54" s="1144" t="s">
        <v>1397</v>
      </c>
      <c r="AM54" s="1144"/>
      <c r="AN54" s="1144"/>
      <c r="AO54" s="1144"/>
      <c r="AP54" s="1144"/>
      <c r="AQ54" s="1144"/>
      <c r="AR54" s="1144"/>
      <c r="AS54" s="1144"/>
      <c r="AT54" s="1144"/>
      <c r="AU54" s="1144"/>
      <c r="AV54" s="1144"/>
      <c r="AW54" s="1144"/>
      <c r="AX54" s="1144"/>
      <c r="AY54" s="1144"/>
      <c r="AZ54" s="1144"/>
      <c r="BA54" s="1144"/>
      <c r="BB54" s="1144"/>
      <c r="BC54" s="470"/>
      <c r="BD54" s="1129">
        <f t="shared" si="9"/>
        <v>0</v>
      </c>
      <c r="BE54" s="1129"/>
      <c r="BF54" s="1129"/>
      <c r="BG54" s="1129"/>
      <c r="BH54" s="1129"/>
      <c r="BI54" s="1129"/>
      <c r="BJ54" s="1129"/>
      <c r="BK54" s="1129"/>
      <c r="BL54" s="1129"/>
      <c r="BM54" s="470"/>
      <c r="BN54" s="1129" t="e">
        <f>'CH Equipe'!AQ76</f>
        <v>#DIV/0!</v>
      </c>
      <c r="BO54" s="1129"/>
      <c r="BP54" s="1129"/>
      <c r="BQ54" s="1129"/>
      <c r="BR54" s="1129"/>
      <c r="BS54" s="1129"/>
      <c r="BT54" s="1129"/>
      <c r="BU54" s="1129"/>
      <c r="BV54" s="1129"/>
      <c r="BW54" s="1136" t="e">
        <f t="shared" si="8"/>
        <v>#DIV/0!</v>
      </c>
      <c r="BX54" s="1136"/>
      <c r="BY54" s="1136"/>
      <c r="BZ54" s="1136"/>
      <c r="CA54" s="1136"/>
      <c r="CB54" s="1136"/>
      <c r="CC54" s="1136"/>
      <c r="CD54" s="1136"/>
      <c r="CE54" s="1136"/>
      <c r="CF54" s="470"/>
      <c r="CG54" s="470"/>
      <c r="CH54" s="440"/>
      <c r="CI54" s="440"/>
      <c r="CJ54" s="440"/>
      <c r="CK54" s="440"/>
      <c r="CL54" s="440"/>
      <c r="CM54" s="440"/>
      <c r="CN54" s="440"/>
      <c r="CO54" s="440"/>
      <c r="CP54" s="440"/>
      <c r="CQ54" s="440"/>
      <c r="CR54" s="440"/>
      <c r="CS54" s="440"/>
      <c r="CT54" s="470"/>
      <c r="CU54" s="298"/>
      <c r="CV54" s="298"/>
      <c r="CW54" s="298"/>
      <c r="CX54" s="298"/>
      <c r="CY54" s="298"/>
      <c r="CZ54" s="298"/>
      <c r="DA54" s="298"/>
      <c r="DB54" s="298"/>
      <c r="DC54" s="298"/>
      <c r="DD54" s="298"/>
      <c r="DE54" s="298"/>
      <c r="DF54" s="298"/>
      <c r="DG54" s="472"/>
      <c r="DH54" s="472"/>
      <c r="DI54" s="472"/>
      <c r="DJ54" s="472"/>
      <c r="DK54" s="472"/>
      <c r="DL54" s="472"/>
      <c r="DM54" s="472"/>
      <c r="DN54" s="472"/>
      <c r="DO54" s="472"/>
      <c r="DP54" s="472"/>
      <c r="DQ54" s="472"/>
      <c r="DR54" s="472"/>
      <c r="DS54" s="472"/>
      <c r="DT54" s="472"/>
      <c r="DU54" s="472"/>
      <c r="DV54" s="472"/>
      <c r="DW54" s="472"/>
      <c r="DX54" s="472"/>
      <c r="DY54" s="472"/>
      <c r="DZ54" s="472"/>
      <c r="EA54" s="472"/>
      <c r="EB54" s="472"/>
      <c r="EC54" s="472"/>
      <c r="ED54" s="472"/>
      <c r="EE54" s="472"/>
      <c r="EF54" s="472"/>
      <c r="EG54" s="472"/>
      <c r="EH54" s="472"/>
      <c r="EI54" s="472"/>
      <c r="EJ54" s="472"/>
      <c r="EK54" s="472"/>
      <c r="EL54" s="472"/>
      <c r="EM54" s="472"/>
      <c r="EN54" s="472"/>
      <c r="EO54" s="472"/>
      <c r="EP54" s="472"/>
      <c r="EQ54" s="472"/>
      <c r="ER54" s="472"/>
      <c r="ES54" s="472"/>
      <c r="ET54" s="472"/>
      <c r="EU54" s="472"/>
      <c r="EV54" s="472"/>
      <c r="EW54" s="472"/>
      <c r="EX54" s="472"/>
      <c r="EY54" s="472"/>
      <c r="EZ54" s="472"/>
      <c r="FA54" s="472"/>
      <c r="FB54" s="472"/>
      <c r="FC54" s="472"/>
      <c r="FD54" s="472"/>
      <c r="FE54" s="472"/>
      <c r="FF54" s="472"/>
      <c r="FG54" s="472"/>
      <c r="FH54" s="472"/>
      <c r="FI54" s="472"/>
      <c r="FJ54" s="470"/>
      <c r="FK54" s="470"/>
      <c r="FL54" s="470"/>
      <c r="FM54" s="470"/>
      <c r="FN54" s="470"/>
      <c r="FO54" s="470"/>
      <c r="FP54" s="470"/>
      <c r="FQ54" s="470"/>
      <c r="FR54" s="470"/>
      <c r="FS54" s="470"/>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row>
    <row r="55" spans="5:208" s="467" customFormat="1" ht="5.0999999999999996" customHeight="1" x14ac:dyDescent="0.2">
      <c r="E55" s="1138"/>
      <c r="F55" s="1138"/>
      <c r="G55" s="1138"/>
      <c r="H55" s="1138"/>
      <c r="I55" s="1138"/>
      <c r="J55" s="1138"/>
      <c r="K55" s="1138"/>
      <c r="L55" s="1138"/>
      <c r="M55" s="1138"/>
      <c r="N55" s="1138"/>
      <c r="O55" s="1138"/>
      <c r="P55" s="1138"/>
      <c r="Q55" s="477"/>
      <c r="R55" s="476"/>
      <c r="S55" s="1139"/>
      <c r="T55" s="1139"/>
      <c r="U55" s="1139"/>
      <c r="V55" s="1139"/>
      <c r="W55" s="1139"/>
      <c r="X55" s="1139"/>
      <c r="Y55" s="1139"/>
      <c r="Z55" s="1139"/>
      <c r="AA55" s="1139"/>
      <c r="AB55" s="1139"/>
      <c r="AC55" s="1139"/>
      <c r="AD55" s="1139"/>
      <c r="AE55" s="1139"/>
      <c r="AF55" s="1139"/>
      <c r="AG55" s="1139"/>
      <c r="AH55" s="1139"/>
      <c r="AI55" s="1139"/>
      <c r="AJ55" s="1139"/>
      <c r="AK55" s="1139"/>
      <c r="AL55" s="1139"/>
      <c r="AM55" s="1139"/>
      <c r="AN55" s="1139"/>
      <c r="AO55" s="1139"/>
      <c r="AP55" s="1139"/>
      <c r="AQ55" s="1139"/>
      <c r="AR55" s="1139"/>
      <c r="AS55" s="1139"/>
      <c r="AT55" s="1139"/>
      <c r="AU55" s="1139"/>
      <c r="AV55" s="1139"/>
      <c r="AW55" s="1139"/>
      <c r="AX55" s="1139"/>
      <c r="AY55" s="1139"/>
      <c r="AZ55" s="1139"/>
      <c r="BA55" s="1139"/>
      <c r="BB55" s="1139"/>
      <c r="BC55" s="470"/>
      <c r="BD55" s="1142"/>
      <c r="BE55" s="1142"/>
      <c r="BF55" s="1142"/>
      <c r="BG55" s="1142"/>
      <c r="BH55" s="1142"/>
      <c r="BI55" s="1142"/>
      <c r="BJ55" s="1142"/>
      <c r="BK55" s="1142"/>
      <c r="BL55" s="1142"/>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1142"/>
      <c r="CI55" s="1142"/>
      <c r="CJ55" s="1142"/>
      <c r="CK55" s="1142"/>
      <c r="CL55" s="1142"/>
      <c r="CM55" s="1142"/>
      <c r="CN55" s="1142"/>
      <c r="CO55" s="1142"/>
      <c r="CP55" s="1142"/>
      <c r="CQ55" s="1142"/>
      <c r="CR55" s="1142"/>
      <c r="CS55" s="1142"/>
      <c r="CT55" s="470"/>
      <c r="CU55" s="1142"/>
      <c r="CV55" s="1142"/>
      <c r="CW55" s="1142"/>
      <c r="CX55" s="1142"/>
      <c r="CY55" s="1142"/>
      <c r="CZ55" s="1142"/>
      <c r="DA55" s="1142"/>
      <c r="DB55" s="1142"/>
      <c r="DC55" s="1142"/>
      <c r="DD55" s="1142"/>
      <c r="DE55" s="1142"/>
      <c r="DF55" s="1142"/>
      <c r="DG55" s="472"/>
      <c r="DH55" s="472"/>
      <c r="DI55" s="472"/>
      <c r="DJ55" s="472"/>
      <c r="DK55" s="472"/>
      <c r="DL55" s="472"/>
      <c r="DM55" s="472"/>
      <c r="DN55" s="472"/>
      <c r="DO55" s="472"/>
      <c r="DP55" s="472"/>
      <c r="DQ55" s="472"/>
      <c r="DR55" s="472"/>
      <c r="DS55" s="472"/>
      <c r="DT55" s="472"/>
      <c r="DU55" s="472"/>
      <c r="DV55" s="472"/>
      <c r="DW55" s="472"/>
      <c r="DX55" s="472"/>
      <c r="DY55" s="472"/>
      <c r="DZ55" s="472"/>
      <c r="EA55" s="472"/>
      <c r="EB55" s="472"/>
      <c r="EC55" s="472"/>
      <c r="ED55" s="472"/>
      <c r="EE55" s="472"/>
      <c r="EF55" s="472"/>
      <c r="EG55" s="472"/>
      <c r="EH55" s="472"/>
      <c r="EI55" s="472"/>
      <c r="EJ55" s="472"/>
      <c r="EK55" s="472"/>
      <c r="EL55" s="472"/>
      <c r="EM55" s="472"/>
      <c r="EN55" s="472"/>
      <c r="EO55" s="472"/>
      <c r="EP55" s="472"/>
      <c r="EQ55" s="472"/>
      <c r="ER55" s="472"/>
      <c r="ES55" s="472"/>
      <c r="ET55" s="472"/>
      <c r="EU55" s="472"/>
      <c r="EV55" s="472"/>
      <c r="EW55" s="472"/>
      <c r="EX55" s="472"/>
      <c r="EY55" s="472"/>
      <c r="EZ55" s="472"/>
      <c r="FA55" s="472"/>
      <c r="FB55" s="472"/>
      <c r="FC55" s="472"/>
      <c r="FD55" s="472"/>
      <c r="FE55" s="472"/>
      <c r="FF55" s="472"/>
      <c r="FG55" s="472"/>
      <c r="FH55" s="472"/>
      <c r="FI55" s="472"/>
      <c r="FJ55" s="470"/>
      <c r="FK55" s="470"/>
      <c r="FL55" s="470"/>
      <c r="FM55" s="470"/>
      <c r="FN55" s="470"/>
      <c r="FO55" s="470"/>
      <c r="FP55" s="470"/>
      <c r="FQ55" s="470"/>
      <c r="FR55" s="470"/>
      <c r="FS55" s="470"/>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row>
    <row r="56" spans="5:208" s="467" customFormat="1" ht="24.75" customHeight="1" x14ac:dyDescent="0.2">
      <c r="E56" s="1138"/>
      <c r="F56" s="1138"/>
      <c r="G56" s="1138"/>
      <c r="H56" s="1138"/>
      <c r="I56" s="1138"/>
      <c r="J56" s="1138"/>
      <c r="K56" s="1138"/>
      <c r="L56" s="1138"/>
      <c r="M56" s="1138"/>
      <c r="N56" s="1138"/>
      <c r="O56" s="1138"/>
      <c r="P56" s="1138"/>
      <c r="Q56" s="477"/>
      <c r="R56" s="476"/>
      <c r="S56" s="1139"/>
      <c r="T56" s="1139"/>
      <c r="U56" s="1139"/>
      <c r="V56" s="1139"/>
      <c r="W56" s="1139"/>
      <c r="X56" s="1139"/>
      <c r="Y56" s="1139"/>
      <c r="Z56" s="1139"/>
      <c r="AA56" s="1139"/>
      <c r="AB56" s="1139"/>
      <c r="AC56" s="1139"/>
      <c r="AD56" s="1139"/>
      <c r="AE56" s="1139"/>
      <c r="AF56" s="1139"/>
      <c r="AG56" s="1139"/>
      <c r="AH56" s="1139"/>
      <c r="AI56" s="1139"/>
      <c r="AJ56" s="1139"/>
      <c r="AK56" s="1139"/>
      <c r="AL56" s="1139"/>
      <c r="AM56" s="1139"/>
      <c r="AN56" s="1139"/>
      <c r="AO56" s="1139"/>
      <c r="AP56" s="1139"/>
      <c r="AQ56" s="1139"/>
      <c r="AR56" s="1139"/>
      <c r="AS56" s="1139"/>
      <c r="AT56" s="1139"/>
      <c r="AU56" s="1139"/>
      <c r="AV56" s="1139"/>
      <c r="AW56" s="1139"/>
      <c r="AX56" s="1139"/>
      <c r="AY56" s="1139"/>
      <c r="AZ56" s="1139"/>
      <c r="BA56" s="1139"/>
      <c r="BB56" s="1139"/>
      <c r="BC56" s="470"/>
      <c r="BD56" s="1142"/>
      <c r="BE56" s="1142"/>
      <c r="BF56" s="1142"/>
      <c r="BG56" s="1142"/>
      <c r="BH56" s="1142"/>
      <c r="BI56" s="1142"/>
      <c r="BJ56" s="1142"/>
      <c r="BK56" s="1142"/>
      <c r="BL56" s="1142"/>
      <c r="BM56" s="470"/>
      <c r="BN56" s="468"/>
      <c r="BO56" s="468"/>
      <c r="BP56" s="468"/>
      <c r="BQ56" s="468"/>
      <c r="BR56" s="468"/>
      <c r="BS56" s="468"/>
      <c r="BT56" s="468"/>
      <c r="BU56" s="468"/>
      <c r="BV56" s="468"/>
      <c r="BW56" s="1129" t="s">
        <v>1398</v>
      </c>
      <c r="BX56" s="1129"/>
      <c r="BY56" s="1129"/>
      <c r="BZ56" s="1129"/>
      <c r="CA56" s="1129"/>
      <c r="CB56" s="1129"/>
      <c r="CC56" s="1129"/>
      <c r="CD56" s="1129"/>
      <c r="CE56" s="1129"/>
      <c r="CF56" s="470"/>
      <c r="CG56" s="470"/>
      <c r="CH56" s="1010"/>
      <c r="CI56" s="1011"/>
      <c r="CJ56" s="1011"/>
      <c r="CK56" s="1011"/>
      <c r="CL56" s="1011"/>
      <c r="CM56" s="1011"/>
      <c r="CN56" s="1011"/>
      <c r="CO56" s="1011"/>
      <c r="CP56" s="1011"/>
      <c r="CQ56" s="1011"/>
      <c r="CR56" s="1011"/>
      <c r="CS56" s="1019"/>
      <c r="CT56" s="470"/>
      <c r="CU56" s="1146">
        <f>SUM('[1]CH Equipe'!CG91:CO91)</f>
        <v>0</v>
      </c>
      <c r="CV56" s="1147"/>
      <c r="CW56" s="1147"/>
      <c r="CX56" s="1147"/>
      <c r="CY56" s="1147"/>
      <c r="CZ56" s="1147"/>
      <c r="DA56" s="1147"/>
      <c r="DB56" s="1147"/>
      <c r="DC56" s="1147"/>
      <c r="DD56" s="1147"/>
      <c r="DE56" s="1147"/>
      <c r="DF56" s="1148"/>
      <c r="DG56" s="472"/>
      <c r="DH56" s="472"/>
      <c r="DI56" s="472"/>
      <c r="DJ56" s="472"/>
      <c r="DK56" s="472"/>
      <c r="DL56" s="472"/>
      <c r="DM56" s="472"/>
      <c r="DN56" s="472"/>
      <c r="DO56" s="472"/>
      <c r="DP56" s="472"/>
      <c r="DQ56" s="472"/>
      <c r="DR56" s="472"/>
      <c r="DS56" s="472"/>
      <c r="DT56" s="472"/>
      <c r="DU56" s="472"/>
      <c r="DV56" s="472"/>
      <c r="DW56" s="472"/>
      <c r="DX56" s="472"/>
      <c r="DY56" s="472"/>
      <c r="DZ56" s="472"/>
      <c r="EA56" s="472"/>
      <c r="EB56" s="472"/>
      <c r="EC56" s="472"/>
      <c r="ED56" s="472"/>
      <c r="EE56" s="472"/>
      <c r="EF56" s="472"/>
      <c r="EG56" s="472"/>
      <c r="EH56" s="472"/>
      <c r="EI56" s="472"/>
      <c r="EJ56" s="472"/>
      <c r="EK56" s="472"/>
      <c r="EL56" s="472"/>
      <c r="EM56" s="472"/>
      <c r="EN56" s="472"/>
      <c r="EO56" s="472"/>
      <c r="EP56" s="472"/>
      <c r="EQ56" s="472"/>
      <c r="ER56" s="472"/>
      <c r="ES56" s="472"/>
      <c r="ET56" s="472"/>
      <c r="EU56" s="472"/>
      <c r="EV56" s="472"/>
      <c r="EW56" s="472"/>
      <c r="EX56" s="472"/>
      <c r="EY56" s="472"/>
      <c r="EZ56" s="472"/>
      <c r="FA56" s="472"/>
      <c r="FB56" s="472"/>
      <c r="FC56" s="472"/>
      <c r="FD56" s="472"/>
      <c r="FE56" s="472"/>
      <c r="FF56" s="472"/>
      <c r="FG56" s="472"/>
      <c r="FH56" s="472"/>
      <c r="FI56" s="472"/>
      <c r="FJ56" s="470"/>
      <c r="FK56" s="470"/>
      <c r="FL56" s="470"/>
      <c r="FM56" s="470"/>
      <c r="FN56" s="470"/>
      <c r="FO56" s="470"/>
      <c r="FP56" s="470"/>
      <c r="FQ56" s="470"/>
      <c r="FR56" s="470"/>
      <c r="FS56" s="470"/>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row>
    <row r="57" spans="5:208" s="467" customFormat="1" ht="5.0999999999999996" customHeight="1" x14ac:dyDescent="0.2">
      <c r="E57" s="1138"/>
      <c r="F57" s="1138"/>
      <c r="G57" s="1138"/>
      <c r="H57" s="1138"/>
      <c r="I57" s="1138"/>
      <c r="J57" s="1138"/>
      <c r="K57" s="1138"/>
      <c r="L57" s="1138"/>
      <c r="M57" s="1138"/>
      <c r="N57" s="1138"/>
      <c r="O57" s="1138"/>
      <c r="P57" s="1138"/>
      <c r="Q57" s="477"/>
      <c r="R57" s="476"/>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470"/>
      <c r="BD57" s="1142"/>
      <c r="BE57" s="1142"/>
      <c r="BF57" s="1142"/>
      <c r="BG57" s="1142"/>
      <c r="BH57" s="1142"/>
      <c r="BI57" s="1142"/>
      <c r="BJ57" s="1142"/>
      <c r="BK57" s="1142"/>
      <c r="BL57" s="1142"/>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1142"/>
      <c r="CI57" s="1142"/>
      <c r="CJ57" s="1142"/>
      <c r="CK57" s="1142"/>
      <c r="CL57" s="1142"/>
      <c r="CM57" s="1142"/>
      <c r="CN57" s="1142"/>
      <c r="CO57" s="1142"/>
      <c r="CP57" s="1142"/>
      <c r="CQ57" s="1142"/>
      <c r="CR57" s="1142"/>
      <c r="CS57" s="1142"/>
      <c r="CT57" s="470"/>
      <c r="CU57" s="1142"/>
      <c r="CV57" s="1142"/>
      <c r="CW57" s="1142"/>
      <c r="CX57" s="1142"/>
      <c r="CY57" s="1142"/>
      <c r="CZ57" s="1142"/>
      <c r="DA57" s="1142"/>
      <c r="DB57" s="1142"/>
      <c r="DC57" s="1142"/>
      <c r="DD57" s="1142"/>
      <c r="DE57" s="1142"/>
      <c r="DF57" s="1142"/>
      <c r="DG57" s="472"/>
      <c r="DH57" s="472"/>
      <c r="DI57" s="472"/>
      <c r="DJ57" s="472"/>
      <c r="DK57" s="472"/>
      <c r="DL57" s="472"/>
      <c r="DM57" s="472"/>
      <c r="DN57" s="472"/>
      <c r="DO57" s="472"/>
      <c r="DP57" s="472"/>
      <c r="DQ57" s="472"/>
      <c r="DR57" s="472"/>
      <c r="DS57" s="472"/>
      <c r="DT57" s="472"/>
      <c r="DU57" s="472"/>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c r="EU57" s="472"/>
      <c r="EV57" s="472"/>
      <c r="EW57" s="472"/>
      <c r="EX57" s="472"/>
      <c r="EY57" s="472"/>
      <c r="EZ57" s="472"/>
      <c r="FA57" s="472"/>
      <c r="FB57" s="472"/>
      <c r="FC57" s="472"/>
      <c r="FD57" s="472"/>
      <c r="FE57" s="472"/>
      <c r="FF57" s="472"/>
      <c r="FG57" s="472"/>
      <c r="FH57" s="472"/>
      <c r="FI57" s="472"/>
      <c r="FJ57" s="470"/>
      <c r="FK57" s="470"/>
      <c r="FL57" s="470"/>
      <c r="FM57" s="470"/>
      <c r="FN57" s="470"/>
      <c r="FO57" s="470"/>
      <c r="FP57" s="470"/>
      <c r="FQ57" s="470"/>
      <c r="FR57" s="470"/>
      <c r="FS57" s="470"/>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row>
    <row r="58" spans="5:208" s="467" customFormat="1" ht="26.25" customHeight="1" x14ac:dyDescent="0.2">
      <c r="E58" s="1138"/>
      <c r="F58" s="1138"/>
      <c r="G58" s="1138"/>
      <c r="H58" s="1138"/>
      <c r="I58" s="1138"/>
      <c r="J58" s="1138"/>
      <c r="K58" s="1138"/>
      <c r="L58" s="1138"/>
      <c r="M58" s="1138"/>
      <c r="N58" s="1138"/>
      <c r="O58" s="1138"/>
      <c r="P58" s="1138"/>
      <c r="Q58" s="477"/>
      <c r="R58" s="476"/>
      <c r="S58" s="1149" t="s">
        <v>371</v>
      </c>
      <c r="T58" s="1144"/>
      <c r="U58" s="1144"/>
      <c r="V58" s="1144"/>
      <c r="W58" s="1144"/>
      <c r="X58" s="1144"/>
      <c r="Y58" s="1144"/>
      <c r="Z58" s="1144"/>
      <c r="AA58" s="1144"/>
      <c r="AB58" s="1144"/>
      <c r="AC58" s="1144"/>
      <c r="AD58" s="1144"/>
      <c r="AE58" s="1144"/>
      <c r="AF58" s="1144"/>
      <c r="AG58" s="1144"/>
      <c r="AH58" s="1144"/>
      <c r="AI58" s="1144"/>
      <c r="AJ58" s="1144"/>
      <c r="AK58" s="1144"/>
      <c r="AL58" s="1144" t="s">
        <v>1399</v>
      </c>
      <c r="AM58" s="1144"/>
      <c r="AN58" s="1144"/>
      <c r="AO58" s="1144"/>
      <c r="AP58" s="1144"/>
      <c r="AQ58" s="1144"/>
      <c r="AR58" s="1144"/>
      <c r="AS58" s="1144"/>
      <c r="AT58" s="1144"/>
      <c r="AU58" s="1144"/>
      <c r="AV58" s="1144"/>
      <c r="AW58" s="1144"/>
      <c r="AX58" s="1144"/>
      <c r="AY58" s="1144"/>
      <c r="AZ58" s="1144"/>
      <c r="BA58" s="1144"/>
      <c r="BB58" s="1144"/>
      <c r="BC58" s="470"/>
      <c r="BD58" s="1129">
        <f>BD38</f>
        <v>0</v>
      </c>
      <c r="BE58" s="1129"/>
      <c r="BF58" s="1129"/>
      <c r="BG58" s="1129"/>
      <c r="BH58" s="1129"/>
      <c r="BI58" s="1129"/>
      <c r="BJ58" s="1129"/>
      <c r="BK58" s="1129"/>
      <c r="BL58" s="1129"/>
      <c r="BM58" s="470"/>
      <c r="BN58" s="1142"/>
      <c r="BO58" s="1142"/>
      <c r="BP58" s="1142"/>
      <c r="BQ58" s="1142"/>
      <c r="BR58" s="1142"/>
      <c r="BS58" s="1142"/>
      <c r="BT58" s="1142"/>
      <c r="BU58" s="1142"/>
      <c r="BV58" s="1142"/>
      <c r="BW58" s="1129" t="e">
        <f>'CH Equipe'!CG115</f>
        <v>#DIV/0!</v>
      </c>
      <c r="BX58" s="1129"/>
      <c r="BY58" s="1129"/>
      <c r="BZ58" s="1129"/>
      <c r="CA58" s="1129"/>
      <c r="CB58" s="1129"/>
      <c r="CC58" s="1129"/>
      <c r="CD58" s="1129"/>
      <c r="CE58" s="1129"/>
      <c r="CF58" s="470"/>
      <c r="CG58" s="470"/>
      <c r="CH58" s="1010"/>
      <c r="CI58" s="1011"/>
      <c r="CJ58" s="1011"/>
      <c r="CK58" s="1011"/>
      <c r="CL58" s="1011"/>
      <c r="CM58" s="1011"/>
      <c r="CN58" s="1011"/>
      <c r="CO58" s="1011"/>
      <c r="CP58" s="1011"/>
      <c r="CQ58" s="1011"/>
      <c r="CR58" s="1011"/>
      <c r="CS58" s="1019"/>
      <c r="CT58" s="470"/>
      <c r="CU58" s="1146">
        <f>SUM('[1]CH Equipe'!CG93:CO93)</f>
        <v>0</v>
      </c>
      <c r="CV58" s="1147"/>
      <c r="CW58" s="1147"/>
      <c r="CX58" s="1147"/>
      <c r="CY58" s="1147"/>
      <c r="CZ58" s="1147"/>
      <c r="DA58" s="1147"/>
      <c r="DB58" s="1147"/>
      <c r="DC58" s="1147"/>
      <c r="DD58" s="1147"/>
      <c r="DE58" s="1147"/>
      <c r="DF58" s="1148"/>
      <c r="DG58" s="472"/>
      <c r="DH58" s="472"/>
      <c r="DI58" s="472"/>
      <c r="DJ58" s="472"/>
      <c r="DK58" s="472"/>
      <c r="DL58" s="472"/>
      <c r="DM58" s="472"/>
      <c r="DN58" s="472"/>
      <c r="DO58" s="472"/>
      <c r="DP58" s="472"/>
      <c r="DQ58" s="472"/>
      <c r="DR58" s="472"/>
      <c r="DS58" s="472"/>
      <c r="DT58" s="472"/>
      <c r="DU58" s="472"/>
      <c r="DV58" s="472"/>
      <c r="DW58" s="472"/>
      <c r="DX58" s="472"/>
      <c r="DY58" s="472"/>
      <c r="DZ58" s="472"/>
      <c r="EA58" s="472"/>
      <c r="EB58" s="472"/>
      <c r="EC58" s="472"/>
      <c r="ED58" s="472"/>
      <c r="EE58" s="472"/>
      <c r="EF58" s="472"/>
      <c r="EG58" s="472"/>
      <c r="EH58" s="472"/>
      <c r="EI58" s="472"/>
      <c r="EJ58" s="472"/>
      <c r="EK58" s="472"/>
      <c r="EL58" s="472"/>
      <c r="EM58" s="472"/>
      <c r="EN58" s="472"/>
      <c r="EO58" s="472"/>
      <c r="EP58" s="472"/>
      <c r="EQ58" s="472"/>
      <c r="ER58" s="472"/>
      <c r="ES58" s="472"/>
      <c r="ET58" s="472"/>
      <c r="EU58" s="472"/>
      <c r="EV58" s="472"/>
      <c r="EW58" s="472"/>
      <c r="EX58" s="472"/>
      <c r="EY58" s="472"/>
      <c r="EZ58" s="472"/>
      <c r="FA58" s="472"/>
      <c r="FB58" s="472"/>
      <c r="FC58" s="472"/>
      <c r="FD58" s="472"/>
      <c r="FE58" s="472"/>
      <c r="FF58" s="472"/>
      <c r="FG58" s="472"/>
      <c r="FH58" s="472"/>
      <c r="FI58" s="472"/>
      <c r="FJ58" s="470"/>
      <c r="FK58" s="470"/>
      <c r="FL58" s="470"/>
      <c r="FM58" s="470"/>
      <c r="FN58" s="470"/>
      <c r="FO58" s="470"/>
      <c r="FP58" s="470"/>
      <c r="FQ58" s="470"/>
      <c r="FR58" s="470"/>
      <c r="FS58" s="470"/>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row>
    <row r="59" spans="5:208" s="467" customFormat="1" ht="5.0999999999999996" customHeight="1" x14ac:dyDescent="0.2">
      <c r="E59" s="1138"/>
      <c r="F59" s="1138"/>
      <c r="G59" s="1138"/>
      <c r="H59" s="1138"/>
      <c r="I59" s="1138"/>
      <c r="J59" s="1138"/>
      <c r="K59" s="1138"/>
      <c r="L59" s="1138"/>
      <c r="M59" s="1138"/>
      <c r="N59" s="1138"/>
      <c r="O59" s="1138"/>
      <c r="P59" s="1138"/>
      <c r="Q59" s="477"/>
      <c r="R59" s="476"/>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39"/>
      <c r="AO59" s="1139"/>
      <c r="AP59" s="1139"/>
      <c r="AQ59" s="1139"/>
      <c r="AR59" s="1139"/>
      <c r="AS59" s="1139"/>
      <c r="AT59" s="1139"/>
      <c r="AU59" s="1139"/>
      <c r="AV59" s="1139"/>
      <c r="AW59" s="1139"/>
      <c r="AX59" s="1139"/>
      <c r="AY59" s="1139"/>
      <c r="AZ59" s="1139"/>
      <c r="BA59" s="1139"/>
      <c r="BB59" s="1139"/>
      <c r="BC59" s="470"/>
      <c r="BD59" s="1142"/>
      <c r="BE59" s="1142"/>
      <c r="BF59" s="1142"/>
      <c r="BG59" s="1142"/>
      <c r="BH59" s="1142"/>
      <c r="BI59" s="1142"/>
      <c r="BJ59" s="1142"/>
      <c r="BK59" s="1142"/>
      <c r="BL59" s="1142"/>
      <c r="BM59" s="470"/>
      <c r="BN59" s="470"/>
      <c r="BO59" s="470"/>
      <c r="BP59" s="470"/>
      <c r="BQ59" s="470"/>
      <c r="BR59" s="470"/>
      <c r="BS59" s="470"/>
      <c r="BT59" s="470"/>
      <c r="BU59" s="470"/>
      <c r="BV59" s="470"/>
      <c r="BW59" s="470"/>
      <c r="BX59" s="470"/>
      <c r="BY59" s="470"/>
      <c r="BZ59" s="470"/>
      <c r="CA59" s="470"/>
      <c r="CB59" s="470"/>
      <c r="CC59" s="470"/>
      <c r="CD59" s="470"/>
      <c r="CE59" s="470"/>
      <c r="CF59" s="470"/>
      <c r="CG59" s="470"/>
      <c r="CH59" s="1142"/>
      <c r="CI59" s="1142"/>
      <c r="CJ59" s="1142"/>
      <c r="CK59" s="1142"/>
      <c r="CL59" s="1142"/>
      <c r="CM59" s="1142"/>
      <c r="CN59" s="1142"/>
      <c r="CO59" s="1142"/>
      <c r="CP59" s="1142"/>
      <c r="CQ59" s="1142"/>
      <c r="CR59" s="1142"/>
      <c r="CS59" s="1142"/>
      <c r="CT59" s="470"/>
      <c r="CU59" s="1142"/>
      <c r="CV59" s="1142"/>
      <c r="CW59" s="1142"/>
      <c r="CX59" s="1142"/>
      <c r="CY59" s="1142"/>
      <c r="CZ59" s="1142"/>
      <c r="DA59" s="1142"/>
      <c r="DB59" s="1142"/>
      <c r="DC59" s="1142"/>
      <c r="DD59" s="1142"/>
      <c r="DE59" s="1142"/>
      <c r="DF59" s="1142"/>
      <c r="DG59" s="472"/>
      <c r="DH59" s="472"/>
      <c r="DI59" s="472"/>
      <c r="DJ59" s="472"/>
      <c r="DK59" s="472"/>
      <c r="DL59" s="472"/>
      <c r="DM59" s="472"/>
      <c r="DN59" s="472"/>
      <c r="DO59" s="472"/>
      <c r="DP59" s="472"/>
      <c r="DQ59" s="472"/>
      <c r="DR59" s="472"/>
      <c r="DS59" s="472"/>
      <c r="DT59" s="472"/>
      <c r="DU59" s="472"/>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c r="FA59" s="472"/>
      <c r="FB59" s="472"/>
      <c r="FC59" s="472"/>
      <c r="FD59" s="472"/>
      <c r="FE59" s="472"/>
      <c r="FF59" s="472"/>
      <c r="FG59" s="472"/>
      <c r="FH59" s="472"/>
      <c r="FI59" s="472"/>
      <c r="FJ59" s="470"/>
      <c r="FK59" s="470"/>
      <c r="FL59" s="470"/>
      <c r="FM59" s="470"/>
      <c r="FN59" s="470"/>
      <c r="FO59" s="470"/>
      <c r="FP59" s="470"/>
      <c r="FQ59" s="470"/>
      <c r="FR59" s="470"/>
      <c r="FS59" s="470"/>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row>
    <row r="60" spans="5:208" s="467" customFormat="1" ht="20.100000000000001" customHeight="1" x14ac:dyDescent="0.2">
      <c r="E60" s="1138"/>
      <c r="F60" s="1138"/>
      <c r="G60" s="1138"/>
      <c r="H60" s="1138"/>
      <c r="I60" s="1138"/>
      <c r="J60" s="1138"/>
      <c r="K60" s="1138"/>
      <c r="L60" s="1138"/>
      <c r="M60" s="1138"/>
      <c r="N60" s="1138"/>
      <c r="O60" s="1138"/>
      <c r="P60" s="1138"/>
      <c r="Q60" s="477"/>
      <c r="R60" s="476"/>
      <c r="S60" s="1144" t="s">
        <v>27</v>
      </c>
      <c r="T60" s="1144"/>
      <c r="U60" s="1144"/>
      <c r="V60" s="1144"/>
      <c r="W60" s="1144"/>
      <c r="X60" s="1144"/>
      <c r="Y60" s="1144"/>
      <c r="Z60" s="1144"/>
      <c r="AA60" s="1144"/>
      <c r="AB60" s="1144"/>
      <c r="AC60" s="1144"/>
      <c r="AD60" s="1144"/>
      <c r="AE60" s="1144"/>
      <c r="AF60" s="1144"/>
      <c r="AG60" s="1144"/>
      <c r="AH60" s="1144"/>
      <c r="AI60" s="1144"/>
      <c r="AJ60" s="1144"/>
      <c r="AK60" s="1144"/>
      <c r="AL60" s="1144"/>
      <c r="AM60" s="1144"/>
      <c r="AN60" s="1144"/>
      <c r="AO60" s="1144"/>
      <c r="AP60" s="1144"/>
      <c r="AQ60" s="1144"/>
      <c r="AR60" s="1144"/>
      <c r="AS60" s="1144"/>
      <c r="AT60" s="1144"/>
      <c r="AU60" s="1144"/>
      <c r="AV60" s="1144"/>
      <c r="AW60" s="1144"/>
      <c r="AX60" s="1144"/>
      <c r="AY60" s="1144"/>
      <c r="AZ60" s="1144"/>
      <c r="BA60" s="1144"/>
      <c r="BB60" s="1144"/>
      <c r="BC60" s="1144"/>
      <c r="BD60" s="1144"/>
      <c r="BE60" s="1144"/>
      <c r="BF60" s="1144"/>
      <c r="BG60" s="1144"/>
      <c r="BH60" s="1144"/>
      <c r="BI60" s="1144"/>
      <c r="BJ60" s="1144"/>
      <c r="BK60" s="1144"/>
      <c r="BL60" s="1144"/>
      <c r="BM60" s="1144"/>
      <c r="BN60" s="1144"/>
      <c r="BO60" s="1144"/>
      <c r="BP60" s="1144"/>
      <c r="BQ60" s="1144"/>
      <c r="BR60" s="1144"/>
      <c r="BS60" s="1144"/>
      <c r="BT60" s="1144"/>
      <c r="BU60" s="1144"/>
      <c r="BV60" s="1145"/>
      <c r="BW60" s="1132">
        <f>'CH Equipe'!AT115</f>
        <v>0</v>
      </c>
      <c r="BX60" s="1129"/>
      <c r="BY60" s="1129"/>
      <c r="BZ60" s="1129"/>
      <c r="CA60" s="1129"/>
      <c r="CB60" s="1129"/>
      <c r="CC60" s="1129"/>
      <c r="CD60" s="1129"/>
      <c r="CE60" s="1129"/>
      <c r="CF60" s="470"/>
      <c r="CG60" s="470"/>
      <c r="CH60" s="1142"/>
      <c r="CI60" s="1142"/>
      <c r="CJ60" s="1142"/>
      <c r="CK60" s="1142"/>
      <c r="CL60" s="1142"/>
      <c r="CM60" s="1142"/>
      <c r="CN60" s="1142"/>
      <c r="CO60" s="1142"/>
      <c r="CP60" s="1142"/>
      <c r="CQ60" s="1142"/>
      <c r="CR60" s="1142"/>
      <c r="CS60" s="1142"/>
      <c r="CT60" s="470"/>
      <c r="CU60" s="1146">
        <f>SUM('[1]CH Equipe'!AU93:BC93)</f>
        <v>0</v>
      </c>
      <c r="CV60" s="1147"/>
      <c r="CW60" s="1147"/>
      <c r="CX60" s="1147"/>
      <c r="CY60" s="1147"/>
      <c r="CZ60" s="1147"/>
      <c r="DA60" s="1147"/>
      <c r="DB60" s="1147"/>
      <c r="DC60" s="1147"/>
      <c r="DD60" s="1147"/>
      <c r="DE60" s="1147"/>
      <c r="DF60" s="1148"/>
      <c r="DG60" s="472"/>
      <c r="DH60" s="472"/>
      <c r="DI60" s="472"/>
      <c r="DJ60" s="472"/>
      <c r="DK60" s="472"/>
      <c r="DL60" s="472"/>
      <c r="DM60" s="472"/>
      <c r="DN60" s="472"/>
      <c r="DO60" s="472"/>
      <c r="DP60" s="472"/>
      <c r="DQ60" s="472"/>
      <c r="DR60" s="472"/>
      <c r="DS60" s="472"/>
      <c r="DT60" s="472"/>
      <c r="DU60" s="472"/>
      <c r="DV60" s="472"/>
      <c r="DW60" s="472"/>
      <c r="DX60" s="472"/>
      <c r="DY60" s="472"/>
      <c r="DZ60" s="472"/>
      <c r="EA60" s="472"/>
      <c r="EB60" s="472"/>
      <c r="EC60" s="472"/>
      <c r="ED60" s="472"/>
      <c r="EE60" s="472"/>
      <c r="EF60" s="472"/>
      <c r="EG60" s="472"/>
      <c r="EH60" s="472"/>
      <c r="EI60" s="472"/>
      <c r="EJ60" s="472"/>
      <c r="EK60" s="472"/>
      <c r="EL60" s="472"/>
      <c r="EM60" s="472"/>
      <c r="EN60" s="472"/>
      <c r="EO60" s="472"/>
      <c r="EP60" s="472"/>
      <c r="EQ60" s="472"/>
      <c r="ER60" s="472"/>
      <c r="ES60" s="472"/>
      <c r="ET60" s="472"/>
      <c r="EU60" s="472"/>
      <c r="EV60" s="472"/>
      <c r="EW60" s="472"/>
      <c r="EX60" s="472"/>
      <c r="EY60" s="472"/>
      <c r="EZ60" s="472"/>
      <c r="FA60" s="472"/>
      <c r="FB60" s="472"/>
      <c r="FC60" s="472"/>
      <c r="FD60" s="472"/>
      <c r="FE60" s="472"/>
      <c r="FF60" s="472"/>
      <c r="FG60" s="472"/>
      <c r="FH60" s="472"/>
      <c r="FI60" s="472"/>
      <c r="FJ60" s="470"/>
      <c r="FK60" s="470"/>
      <c r="FL60" s="470"/>
      <c r="FM60" s="470"/>
      <c r="FN60" s="470"/>
      <c r="FO60" s="470"/>
      <c r="FP60" s="470"/>
      <c r="FQ60" s="470"/>
      <c r="FR60" s="470"/>
      <c r="FS60" s="470"/>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row>
    <row r="61" spans="5:208" s="467" customFormat="1" ht="5.0999999999999996" customHeight="1" x14ac:dyDescent="0.2">
      <c r="E61" s="1138"/>
      <c r="F61" s="1138"/>
      <c r="G61" s="1138"/>
      <c r="H61" s="1138"/>
      <c r="I61" s="1138"/>
      <c r="J61" s="1138"/>
      <c r="K61" s="1138"/>
      <c r="L61" s="1138"/>
      <c r="M61" s="1138"/>
      <c r="N61" s="1138"/>
      <c r="O61" s="1138"/>
      <c r="P61" s="1138"/>
      <c r="Q61" s="477"/>
      <c r="R61" s="476"/>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39"/>
      <c r="AT61" s="1139"/>
      <c r="AU61" s="1139"/>
      <c r="AV61" s="1139"/>
      <c r="AW61" s="1139"/>
      <c r="AX61" s="1139"/>
      <c r="AY61" s="1139"/>
      <c r="AZ61" s="1139"/>
      <c r="BA61" s="1139"/>
      <c r="BB61" s="1139"/>
      <c r="BC61" s="470"/>
      <c r="BD61" s="1142"/>
      <c r="BE61" s="1142"/>
      <c r="BF61" s="1142"/>
      <c r="BG61" s="1142"/>
      <c r="BH61" s="1142"/>
      <c r="BI61" s="1142"/>
      <c r="BJ61" s="1142"/>
      <c r="BK61" s="1142"/>
      <c r="BL61" s="1142"/>
      <c r="BM61" s="470"/>
      <c r="BN61" s="470"/>
      <c r="BO61" s="470"/>
      <c r="BP61" s="470"/>
      <c r="BQ61" s="470"/>
      <c r="BR61" s="470"/>
      <c r="BS61" s="470"/>
      <c r="BT61" s="470"/>
      <c r="BU61" s="470"/>
      <c r="BV61" s="470"/>
      <c r="BW61" s="470"/>
      <c r="BX61" s="470"/>
      <c r="BY61" s="470"/>
      <c r="BZ61" s="470"/>
      <c r="CA61" s="470"/>
      <c r="CB61" s="470"/>
      <c r="CC61" s="470"/>
      <c r="CD61" s="470"/>
      <c r="CE61" s="470"/>
      <c r="CF61" s="470"/>
      <c r="CG61" s="470"/>
      <c r="CH61" s="1142"/>
      <c r="CI61" s="1142"/>
      <c r="CJ61" s="1142"/>
      <c r="CK61" s="1142"/>
      <c r="CL61" s="1142"/>
      <c r="CM61" s="1142"/>
      <c r="CN61" s="1142"/>
      <c r="CO61" s="1142"/>
      <c r="CP61" s="1142"/>
      <c r="CQ61" s="1142"/>
      <c r="CR61" s="1142"/>
      <c r="CS61" s="1142"/>
      <c r="CT61" s="470"/>
      <c r="CU61" s="1143"/>
      <c r="CV61" s="1143"/>
      <c r="CW61" s="1143"/>
      <c r="CX61" s="1143"/>
      <c r="CY61" s="1143"/>
      <c r="CZ61" s="1143"/>
      <c r="DA61" s="1143"/>
      <c r="DB61" s="1143"/>
      <c r="DC61" s="1143"/>
      <c r="DD61" s="1143"/>
      <c r="DE61" s="1143"/>
      <c r="DF61" s="1143"/>
      <c r="DG61" s="472"/>
      <c r="DH61" s="472"/>
      <c r="DI61" s="472"/>
      <c r="DJ61" s="472"/>
      <c r="DK61" s="472"/>
      <c r="DL61" s="472"/>
      <c r="DM61" s="472"/>
      <c r="DN61" s="472"/>
      <c r="DO61" s="472"/>
      <c r="DP61" s="472"/>
      <c r="DQ61" s="472"/>
      <c r="DR61" s="472"/>
      <c r="DS61" s="472"/>
      <c r="DT61" s="472"/>
      <c r="DU61" s="472"/>
      <c r="DV61" s="472"/>
      <c r="DW61" s="472"/>
      <c r="DX61" s="472"/>
      <c r="DY61" s="472"/>
      <c r="DZ61" s="472"/>
      <c r="EA61" s="472"/>
      <c r="EB61" s="472"/>
      <c r="EC61" s="472"/>
      <c r="ED61" s="472"/>
      <c r="EE61" s="472"/>
      <c r="EF61" s="472"/>
      <c r="EG61" s="472"/>
      <c r="EH61" s="472"/>
      <c r="EI61" s="472"/>
      <c r="EJ61" s="472"/>
      <c r="EK61" s="472"/>
      <c r="EL61" s="472"/>
      <c r="EM61" s="472"/>
      <c r="EN61" s="472"/>
      <c r="EO61" s="472"/>
      <c r="EP61" s="472"/>
      <c r="EQ61" s="472"/>
      <c r="ER61" s="472"/>
      <c r="ES61" s="472"/>
      <c r="ET61" s="472"/>
      <c r="EU61" s="472"/>
      <c r="EV61" s="472"/>
      <c r="EW61" s="472"/>
      <c r="EX61" s="472"/>
      <c r="EY61" s="472"/>
      <c r="EZ61" s="472"/>
      <c r="FA61" s="472"/>
      <c r="FB61" s="472"/>
      <c r="FC61" s="472"/>
      <c r="FD61" s="472"/>
      <c r="FE61" s="472"/>
      <c r="FF61" s="472"/>
      <c r="FG61" s="472"/>
      <c r="FH61" s="472"/>
      <c r="FI61" s="472"/>
      <c r="FJ61" s="470"/>
      <c r="FK61" s="470"/>
      <c r="FL61" s="470"/>
      <c r="FM61" s="470"/>
      <c r="FN61" s="470"/>
      <c r="FO61" s="470"/>
      <c r="FP61" s="470"/>
      <c r="FQ61" s="470"/>
      <c r="FR61" s="470"/>
      <c r="FS61" s="470"/>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row>
    <row r="62" spans="5:208" s="467" customFormat="1" ht="20.100000000000001" customHeight="1" x14ac:dyDescent="0.2">
      <c r="E62" s="1138"/>
      <c r="F62" s="1138"/>
      <c r="G62" s="1138"/>
      <c r="H62" s="1138"/>
      <c r="I62" s="1138"/>
      <c r="J62" s="1138"/>
      <c r="K62" s="1138"/>
      <c r="L62" s="1138"/>
      <c r="M62" s="1138"/>
      <c r="N62" s="1138"/>
      <c r="O62" s="1138"/>
      <c r="P62" s="1138"/>
      <c r="Q62" s="477"/>
      <c r="R62" s="476"/>
      <c r="S62" s="1144" t="s">
        <v>1400</v>
      </c>
      <c r="T62" s="1144"/>
      <c r="U62" s="1144"/>
      <c r="V62" s="1144"/>
      <c r="W62" s="1144"/>
      <c r="X62" s="1144"/>
      <c r="Y62" s="1144"/>
      <c r="Z62" s="1144"/>
      <c r="AA62" s="1144"/>
      <c r="AB62" s="1144"/>
      <c r="AC62" s="1144"/>
      <c r="AD62" s="1144"/>
      <c r="AE62" s="1144"/>
      <c r="AF62" s="1144"/>
      <c r="AG62" s="1144"/>
      <c r="AH62" s="1144"/>
      <c r="AI62" s="1144"/>
      <c r="AJ62" s="1144"/>
      <c r="AK62" s="1144"/>
      <c r="AL62" s="1144"/>
      <c r="AM62" s="1144"/>
      <c r="AN62" s="1144"/>
      <c r="AO62" s="1144"/>
      <c r="AP62" s="1144"/>
      <c r="AQ62" s="1144"/>
      <c r="AR62" s="1144"/>
      <c r="AS62" s="1144"/>
      <c r="AT62" s="1144"/>
      <c r="AU62" s="1144"/>
      <c r="AV62" s="1144"/>
      <c r="AW62" s="1144"/>
      <c r="AX62" s="1144"/>
      <c r="AY62" s="1144"/>
      <c r="AZ62" s="1144"/>
      <c r="BA62" s="1144"/>
      <c r="BB62" s="1144"/>
      <c r="BC62" s="1144"/>
      <c r="BD62" s="1144"/>
      <c r="BE62" s="1144"/>
      <c r="BF62" s="1144"/>
      <c r="BG62" s="1144"/>
      <c r="BH62" s="1144"/>
      <c r="BI62" s="1144"/>
      <c r="BJ62" s="1144"/>
      <c r="BK62" s="1144"/>
      <c r="BL62" s="1144"/>
      <c r="BM62" s="1144"/>
      <c r="BN62" s="1144"/>
      <c r="BO62" s="1144"/>
      <c r="BP62" s="1144"/>
      <c r="BQ62" s="1144"/>
      <c r="BR62" s="1144"/>
      <c r="BS62" s="1144"/>
      <c r="BT62" s="1144"/>
      <c r="BU62" s="1144"/>
      <c r="BV62" s="1145"/>
      <c r="BW62" s="1132">
        <f>'CH Equipe'!BD115</f>
        <v>0</v>
      </c>
      <c r="BX62" s="1129"/>
      <c r="BY62" s="1129"/>
      <c r="BZ62" s="1129"/>
      <c r="CA62" s="1129"/>
      <c r="CB62" s="1129"/>
      <c r="CC62" s="1129"/>
      <c r="CD62" s="1129"/>
      <c r="CE62" s="1129"/>
      <c r="CF62" s="470"/>
      <c r="CG62" s="470"/>
      <c r="CH62" s="1142"/>
      <c r="CI62" s="1142"/>
      <c r="CJ62" s="1142"/>
      <c r="CK62" s="1142"/>
      <c r="CL62" s="1142"/>
      <c r="CM62" s="1142"/>
      <c r="CN62" s="1142"/>
      <c r="CO62" s="1142"/>
      <c r="CP62" s="1142"/>
      <c r="CQ62" s="1142"/>
      <c r="CR62" s="1142"/>
      <c r="CS62" s="1142"/>
      <c r="CT62" s="470"/>
      <c r="CU62" s="1146">
        <f>SUM('[1]CH Equipe'!BE93:BM93)</f>
        <v>0</v>
      </c>
      <c r="CV62" s="1147"/>
      <c r="CW62" s="1147"/>
      <c r="CX62" s="1147"/>
      <c r="CY62" s="1147"/>
      <c r="CZ62" s="1147"/>
      <c r="DA62" s="1147"/>
      <c r="DB62" s="1147"/>
      <c r="DC62" s="1147"/>
      <c r="DD62" s="1147"/>
      <c r="DE62" s="1147"/>
      <c r="DF62" s="1148"/>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ER62" s="472"/>
      <c r="ES62" s="472"/>
      <c r="ET62" s="472"/>
      <c r="EU62" s="472"/>
      <c r="EV62" s="472"/>
      <c r="EW62" s="472"/>
      <c r="EX62" s="472"/>
      <c r="EY62" s="472"/>
      <c r="EZ62" s="472"/>
      <c r="FA62" s="472"/>
      <c r="FB62" s="472"/>
      <c r="FC62" s="472"/>
      <c r="FD62" s="472"/>
      <c r="FE62" s="472"/>
      <c r="FF62" s="472"/>
      <c r="FG62" s="472"/>
      <c r="FH62" s="472"/>
      <c r="FI62" s="472"/>
      <c r="FJ62" s="470"/>
      <c r="FK62" s="470"/>
      <c r="FL62" s="470"/>
      <c r="FM62" s="470"/>
      <c r="FN62" s="470"/>
      <c r="FO62" s="470"/>
      <c r="FP62" s="470"/>
      <c r="FQ62" s="470"/>
      <c r="FR62" s="470"/>
      <c r="FS62" s="470"/>
      <c r="FT62" s="468"/>
      <c r="FU62" s="468"/>
      <c r="FV62" s="468"/>
      <c r="FW62" s="468"/>
      <c r="FX62" s="468"/>
      <c r="FY62" s="468"/>
      <c r="FZ62" s="468"/>
      <c r="GA62" s="468"/>
      <c r="GB62" s="468"/>
      <c r="GC62" s="468"/>
      <c r="GD62" s="468"/>
      <c r="GE62" s="468"/>
      <c r="GF62" s="468"/>
      <c r="GG62" s="468"/>
      <c r="GH62" s="468"/>
      <c r="GI62" s="468"/>
      <c r="GJ62" s="468"/>
      <c r="GK62" s="468"/>
      <c r="GL62" s="468"/>
      <c r="GM62" s="468"/>
      <c r="GN62" s="468"/>
      <c r="GO62" s="468"/>
      <c r="GP62" s="468"/>
      <c r="GQ62" s="468"/>
      <c r="GR62" s="468"/>
      <c r="GS62" s="468"/>
      <c r="GT62" s="468"/>
      <c r="GU62" s="468"/>
      <c r="GV62" s="468"/>
      <c r="GW62" s="468"/>
      <c r="GX62" s="468"/>
      <c r="GY62" s="468"/>
      <c r="GZ62" s="468"/>
    </row>
    <row r="63" spans="5:208" s="467" customFormat="1" ht="13.5" customHeight="1" thickBot="1" x14ac:dyDescent="0.25">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74"/>
      <c r="CJ63" s="474"/>
      <c r="CK63" s="474"/>
      <c r="CL63" s="474"/>
      <c r="CM63" s="474"/>
      <c r="CN63" s="474"/>
      <c r="CO63" s="474"/>
      <c r="CP63" s="474"/>
      <c r="CQ63" s="474"/>
      <c r="CR63" s="474"/>
      <c r="CS63" s="474"/>
      <c r="CT63" s="470"/>
      <c r="CU63" s="474"/>
      <c r="CV63" s="474"/>
      <c r="CW63" s="474"/>
      <c r="CX63" s="474"/>
      <c r="CY63" s="474"/>
      <c r="CZ63" s="474"/>
      <c r="DA63" s="474"/>
      <c r="DB63" s="474"/>
      <c r="DC63" s="474"/>
      <c r="DD63" s="474"/>
      <c r="DE63" s="474"/>
      <c r="DF63" s="474"/>
      <c r="DG63" s="472"/>
      <c r="DH63" s="472"/>
      <c r="DI63" s="472"/>
      <c r="DJ63" s="472"/>
      <c r="DK63" s="472"/>
      <c r="DL63" s="472"/>
      <c r="DM63" s="472"/>
      <c r="DN63" s="472"/>
      <c r="DO63" s="472"/>
      <c r="DP63" s="472"/>
      <c r="DQ63" s="472"/>
      <c r="DR63" s="472"/>
      <c r="DS63" s="472"/>
      <c r="DT63" s="472"/>
      <c r="DU63" s="472"/>
      <c r="DV63" s="472"/>
      <c r="DW63" s="472"/>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472"/>
      <c r="EX63" s="472"/>
      <c r="EY63" s="472"/>
      <c r="EZ63" s="472"/>
      <c r="FA63" s="472"/>
      <c r="FB63" s="472"/>
      <c r="FC63" s="472"/>
      <c r="FD63" s="472"/>
      <c r="FE63" s="472"/>
      <c r="FF63" s="472"/>
      <c r="FG63" s="472"/>
      <c r="FH63" s="472"/>
      <c r="FI63" s="472"/>
      <c r="FJ63" s="474"/>
      <c r="FK63" s="474"/>
      <c r="FL63" s="474"/>
      <c r="FM63" s="474"/>
      <c r="FN63" s="474"/>
      <c r="FO63" s="474"/>
      <c r="FP63" s="474"/>
      <c r="FQ63" s="474"/>
      <c r="FR63" s="474"/>
      <c r="FS63" s="474"/>
      <c r="FT63" s="474"/>
      <c r="FU63" s="474"/>
      <c r="FV63" s="474"/>
      <c r="FW63" s="474"/>
      <c r="FX63" s="474"/>
      <c r="FY63" s="474"/>
      <c r="FZ63" s="474"/>
      <c r="GA63" s="474"/>
      <c r="GB63" s="474"/>
      <c r="GC63" s="474"/>
      <c r="GD63" s="474"/>
      <c r="GE63" s="474"/>
      <c r="GF63" s="474"/>
      <c r="GG63" s="474"/>
      <c r="GH63" s="474"/>
      <c r="GI63" s="474"/>
      <c r="GJ63" s="474"/>
      <c r="GK63" s="474"/>
      <c r="GL63" s="474"/>
      <c r="GM63" s="474"/>
      <c r="GN63" s="474"/>
      <c r="GO63" s="474"/>
      <c r="GP63" s="474"/>
      <c r="GQ63" s="474"/>
      <c r="GR63" s="474"/>
      <c r="GS63" s="474"/>
      <c r="GT63" s="474"/>
      <c r="GU63" s="474"/>
      <c r="GV63" s="474"/>
      <c r="GW63" s="474"/>
      <c r="GX63" s="474"/>
      <c r="GY63" s="474"/>
      <c r="GZ63" s="474"/>
    </row>
    <row r="64" spans="5:208" s="467" customFormat="1" ht="13.5" customHeight="1" thickTop="1" x14ac:dyDescent="0.2">
      <c r="E64" s="478"/>
      <c r="F64" s="478"/>
      <c r="G64" s="478"/>
      <c r="H64" s="478"/>
      <c r="I64" s="478"/>
      <c r="J64" s="478"/>
      <c r="K64" s="478"/>
      <c r="L64" s="478"/>
      <c r="M64" s="478"/>
      <c r="N64" s="478"/>
      <c r="O64" s="478"/>
      <c r="P64" s="478"/>
      <c r="Q64" s="478"/>
      <c r="R64" s="478"/>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79"/>
      <c r="BY64" s="479"/>
      <c r="BZ64" s="479"/>
      <c r="CA64" s="479"/>
      <c r="CB64" s="479"/>
      <c r="CC64" s="479"/>
      <c r="CD64" s="479"/>
      <c r="CE64" s="479"/>
      <c r="CF64" s="474"/>
      <c r="CG64" s="474"/>
      <c r="CH64" s="474"/>
      <c r="CI64" s="474"/>
      <c r="CJ64" s="474"/>
      <c r="CK64" s="474"/>
      <c r="CL64" s="474"/>
      <c r="CM64" s="474"/>
      <c r="CN64" s="474"/>
      <c r="CO64" s="474"/>
      <c r="CP64" s="474"/>
      <c r="CQ64" s="474"/>
      <c r="CR64" s="474"/>
      <c r="CS64" s="474"/>
      <c r="CT64" s="470"/>
      <c r="CU64" s="474"/>
      <c r="CV64" s="474"/>
      <c r="CW64" s="474"/>
      <c r="CX64" s="474"/>
      <c r="CY64" s="474"/>
      <c r="CZ64" s="474"/>
      <c r="DA64" s="474"/>
      <c r="DB64" s="474"/>
      <c r="DC64" s="474"/>
      <c r="DD64" s="474"/>
      <c r="DE64" s="474"/>
      <c r="DF64" s="474"/>
      <c r="DG64" s="472"/>
      <c r="DH64" s="472"/>
      <c r="DI64" s="472"/>
      <c r="DJ64" s="472"/>
      <c r="DK64" s="472"/>
      <c r="DL64" s="472"/>
      <c r="DM64" s="472"/>
      <c r="DN64" s="472"/>
      <c r="DO64" s="472"/>
      <c r="DP64" s="472"/>
      <c r="DQ64" s="472"/>
      <c r="DR64" s="472"/>
      <c r="DS64" s="472"/>
      <c r="DT64" s="472"/>
      <c r="DU64" s="472"/>
      <c r="DV64" s="472"/>
      <c r="DW64" s="472"/>
      <c r="DX64" s="472"/>
      <c r="DY64" s="472"/>
      <c r="DZ64" s="472"/>
      <c r="EA64" s="472"/>
      <c r="EB64" s="472"/>
      <c r="EC64" s="472"/>
      <c r="ED64" s="472"/>
      <c r="EE64" s="472"/>
      <c r="EF64" s="472"/>
      <c r="EG64" s="472"/>
      <c r="EH64" s="472"/>
      <c r="EI64" s="472"/>
      <c r="EJ64" s="472"/>
      <c r="EK64" s="472"/>
      <c r="EL64" s="472"/>
      <c r="EM64" s="472"/>
      <c r="EN64" s="472"/>
      <c r="EO64" s="472"/>
      <c r="EP64" s="472"/>
      <c r="EQ64" s="472"/>
      <c r="ER64" s="472"/>
      <c r="ES64" s="472"/>
      <c r="ET64" s="472"/>
      <c r="EU64" s="472"/>
      <c r="EV64" s="472"/>
      <c r="EW64" s="472"/>
      <c r="EX64" s="472"/>
      <c r="EY64" s="472"/>
      <c r="EZ64" s="472"/>
      <c r="FA64" s="472"/>
      <c r="FB64" s="472"/>
      <c r="FC64" s="472"/>
      <c r="FD64" s="472"/>
      <c r="FE64" s="472"/>
      <c r="FF64" s="472"/>
      <c r="FG64" s="472"/>
      <c r="FH64" s="472"/>
      <c r="FI64" s="472"/>
      <c r="FJ64" s="474"/>
      <c r="FK64" s="474"/>
      <c r="FL64" s="474"/>
      <c r="FM64" s="474"/>
      <c r="FN64" s="474"/>
      <c r="FO64" s="474"/>
      <c r="FP64" s="474"/>
      <c r="FQ64" s="474"/>
      <c r="FR64" s="474"/>
      <c r="FS64" s="474"/>
      <c r="FT64" s="474"/>
      <c r="FU64" s="474"/>
      <c r="FV64" s="474"/>
      <c r="FW64" s="474"/>
      <c r="FX64" s="474"/>
      <c r="FY64" s="474"/>
      <c r="FZ64" s="474"/>
      <c r="GA64" s="474"/>
      <c r="GB64" s="474"/>
      <c r="GC64" s="474"/>
      <c r="GD64" s="474"/>
      <c r="GE64" s="474"/>
      <c r="GF64" s="474"/>
      <c r="GG64" s="474"/>
      <c r="GH64" s="474"/>
      <c r="GI64" s="474"/>
      <c r="GJ64" s="474"/>
      <c r="GK64" s="474"/>
      <c r="GL64" s="474"/>
      <c r="GM64" s="474"/>
      <c r="GN64" s="474"/>
      <c r="GO64" s="474"/>
      <c r="GP64" s="474"/>
      <c r="GQ64" s="474"/>
      <c r="GR64" s="474"/>
      <c r="GS64" s="474"/>
      <c r="GT64" s="474"/>
      <c r="GU64" s="474"/>
      <c r="GV64" s="474"/>
      <c r="GW64" s="474"/>
      <c r="GX64" s="474"/>
      <c r="GY64" s="474"/>
      <c r="GZ64" s="474"/>
    </row>
    <row r="65" spans="5:209" s="467" customFormat="1" ht="41.25" customHeight="1" x14ac:dyDescent="0.2">
      <c r="E65" s="1137" t="s">
        <v>1391</v>
      </c>
      <c r="F65" s="1137"/>
      <c r="G65" s="1137"/>
      <c r="H65" s="1137"/>
      <c r="I65" s="1137"/>
      <c r="J65" s="1137"/>
      <c r="K65" s="1137"/>
      <c r="L65" s="1137"/>
      <c r="M65" s="1137"/>
      <c r="N65" s="1137"/>
      <c r="O65" s="1137"/>
      <c r="P65" s="1137"/>
      <c r="S65" s="1138" t="s">
        <v>1392</v>
      </c>
      <c r="T65" s="1138"/>
      <c r="U65" s="1138"/>
      <c r="V65" s="1138"/>
      <c r="W65" s="1138"/>
      <c r="X65" s="1138"/>
      <c r="Y65" s="1138"/>
      <c r="Z65" s="1138"/>
      <c r="AA65" s="1138"/>
      <c r="AB65" s="1138"/>
      <c r="AC65" s="1138"/>
      <c r="AD65" s="1138"/>
      <c r="AE65" s="1138"/>
      <c r="AF65" s="1138"/>
      <c r="AG65" s="1138"/>
      <c r="AH65" s="1138"/>
      <c r="AI65" s="1138"/>
      <c r="AJ65" s="1138"/>
      <c r="AK65" s="1138"/>
      <c r="AL65" s="1138"/>
      <c r="AM65" s="1138"/>
      <c r="AN65" s="1138"/>
      <c r="AO65" s="1138"/>
      <c r="AP65" s="1138"/>
      <c r="AQ65" s="1138"/>
      <c r="AR65" s="1138"/>
      <c r="AS65" s="1138"/>
      <c r="AT65" s="1138"/>
      <c r="AU65" s="1138"/>
      <c r="AV65" s="1138"/>
      <c r="AW65" s="1138"/>
      <c r="AX65" s="1138"/>
      <c r="AY65" s="1138"/>
      <c r="AZ65" s="1138"/>
      <c r="BA65" s="1138"/>
      <c r="BB65" s="1138"/>
      <c r="BC65" s="470"/>
      <c r="BD65" s="1138" t="s">
        <v>1402</v>
      </c>
      <c r="BE65" s="1138"/>
      <c r="BF65" s="1138"/>
      <c r="BG65" s="1138"/>
      <c r="BH65" s="1138"/>
      <c r="BI65" s="1138"/>
      <c r="BJ65" s="1138"/>
      <c r="BK65" s="1138"/>
      <c r="BL65" s="1138"/>
      <c r="BM65" s="470"/>
      <c r="BN65" s="1138" t="s">
        <v>1393</v>
      </c>
      <c r="BO65" s="1138"/>
      <c r="BP65" s="1138"/>
      <c r="BQ65" s="1138"/>
      <c r="BR65" s="1138"/>
      <c r="BS65" s="1138"/>
      <c r="BT65" s="1138"/>
      <c r="BU65" s="1138"/>
      <c r="BV65" s="1138"/>
      <c r="BW65" s="1138" t="s">
        <v>1394</v>
      </c>
      <c r="BX65" s="1138"/>
      <c r="BY65" s="1138"/>
      <c r="BZ65" s="1138"/>
      <c r="CA65" s="1138"/>
      <c r="CB65" s="1138"/>
      <c r="CC65" s="1138"/>
      <c r="CD65" s="1138"/>
      <c r="CE65" s="1138"/>
      <c r="CF65" s="471"/>
      <c r="CG65" s="470"/>
      <c r="CH65" s="1140" t="s">
        <v>1403</v>
      </c>
      <c r="CI65" s="1140"/>
      <c r="CJ65" s="1140"/>
      <c r="CK65" s="1140"/>
      <c r="CL65" s="1140"/>
      <c r="CM65" s="1140"/>
      <c r="CN65" s="1140"/>
      <c r="CO65" s="1140"/>
      <c r="CP65" s="1140"/>
      <c r="CQ65" s="1140"/>
      <c r="CR65" s="1140"/>
      <c r="CS65" s="1141"/>
      <c r="CT65" s="470"/>
      <c r="CU65" s="1140" t="s">
        <v>1404</v>
      </c>
      <c r="CV65" s="1140"/>
      <c r="CW65" s="1140"/>
      <c r="CX65" s="1140"/>
      <c r="CY65" s="1140"/>
      <c r="CZ65" s="1140"/>
      <c r="DA65" s="1140"/>
      <c r="DB65" s="1140"/>
      <c r="DC65" s="1140"/>
      <c r="DD65" s="1140"/>
      <c r="DE65" s="1140"/>
      <c r="DF65" s="1141"/>
      <c r="DG65" s="472"/>
      <c r="DH65" s="472"/>
      <c r="DI65" s="472"/>
      <c r="DJ65" s="472"/>
      <c r="DK65" s="472"/>
      <c r="DL65" s="472"/>
      <c r="DM65" s="472"/>
      <c r="DN65" s="472"/>
      <c r="DO65" s="472"/>
      <c r="DP65" s="472"/>
      <c r="DQ65" s="472"/>
      <c r="DR65" s="472"/>
      <c r="DS65" s="472"/>
      <c r="DT65" s="472"/>
      <c r="DU65" s="472"/>
      <c r="DV65" s="472"/>
      <c r="DW65" s="472"/>
      <c r="DX65" s="472"/>
      <c r="DY65" s="472"/>
      <c r="DZ65" s="472"/>
      <c r="EA65" s="472"/>
      <c r="EB65" s="472"/>
      <c r="EC65" s="472"/>
      <c r="ED65" s="472"/>
      <c r="EE65" s="472"/>
      <c r="EF65" s="472"/>
      <c r="EG65" s="472"/>
      <c r="EH65" s="472"/>
      <c r="EI65" s="472"/>
      <c r="EJ65" s="472"/>
      <c r="EK65" s="472"/>
      <c r="EL65" s="472"/>
      <c r="EM65" s="472"/>
      <c r="EN65" s="472"/>
      <c r="EO65" s="472"/>
      <c r="EP65" s="472"/>
      <c r="EQ65" s="472"/>
      <c r="ER65" s="472"/>
      <c r="ES65" s="472"/>
      <c r="ET65" s="472"/>
      <c r="EU65" s="472"/>
      <c r="EV65" s="472"/>
      <c r="EW65" s="472"/>
      <c r="EX65" s="472"/>
      <c r="EY65" s="472"/>
      <c r="EZ65" s="472"/>
      <c r="FA65" s="472"/>
      <c r="FB65" s="472"/>
      <c r="FC65" s="472"/>
      <c r="FD65" s="472"/>
      <c r="FE65" s="472"/>
      <c r="FF65" s="472"/>
      <c r="FG65" s="472"/>
      <c r="FH65" s="472"/>
      <c r="FI65" s="472"/>
      <c r="FJ65" s="1125"/>
      <c r="FK65" s="1125"/>
      <c r="FL65" s="1125"/>
      <c r="FM65" s="1125"/>
      <c r="FN65" s="1125"/>
      <c r="FO65" s="1125"/>
      <c r="FP65" s="1125"/>
      <c r="FQ65" s="1125"/>
      <c r="FR65" s="1125"/>
      <c r="FS65" s="1125"/>
      <c r="FT65" s="473"/>
      <c r="FU65" s="473"/>
      <c r="FV65" s="473"/>
      <c r="FW65" s="473"/>
      <c r="FX65" s="473"/>
      <c r="FY65" s="473"/>
      <c r="FZ65" s="473"/>
      <c r="GA65" s="473"/>
      <c r="GB65" s="473"/>
      <c r="GC65" s="473"/>
      <c r="GD65" s="1125"/>
      <c r="GE65" s="1125"/>
      <c r="GF65" s="471"/>
      <c r="GG65" s="471"/>
      <c r="GH65" s="471"/>
      <c r="GI65" s="471"/>
      <c r="GJ65" s="471"/>
      <c r="GK65" s="471"/>
      <c r="GL65" s="471"/>
      <c r="GM65" s="471"/>
      <c r="GN65" s="471"/>
      <c r="GO65" s="1125"/>
      <c r="GP65" s="1125"/>
      <c r="GQ65" s="471"/>
      <c r="GR65" s="471"/>
      <c r="GS65" s="471"/>
      <c r="GT65" s="471"/>
      <c r="GU65" s="471"/>
      <c r="GV65" s="471"/>
      <c r="GW65" s="471"/>
      <c r="GX65" s="471"/>
      <c r="GY65" s="1125"/>
      <c r="GZ65" s="1125"/>
      <c r="HA65" s="463"/>
    </row>
    <row r="66" spans="5:209" s="467" customFormat="1" ht="13.5" customHeight="1" x14ac:dyDescent="0.2">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474"/>
      <c r="CM66" s="474"/>
      <c r="CN66" s="474"/>
      <c r="CO66" s="474"/>
      <c r="CP66" s="474"/>
      <c r="CQ66" s="474"/>
      <c r="CR66" s="474"/>
      <c r="CS66" s="474"/>
      <c r="CT66" s="470"/>
      <c r="CU66" s="474"/>
      <c r="CV66" s="474"/>
      <c r="CW66" s="474"/>
      <c r="CX66" s="474"/>
      <c r="CY66" s="474"/>
      <c r="CZ66" s="474"/>
      <c r="DA66" s="474"/>
      <c r="DB66" s="474"/>
      <c r="DC66" s="474"/>
      <c r="DD66" s="474"/>
      <c r="DE66" s="474"/>
      <c r="DF66" s="474"/>
      <c r="DG66" s="472"/>
      <c r="DH66" s="472"/>
      <c r="DI66" s="472"/>
      <c r="DJ66" s="472"/>
      <c r="DK66" s="472"/>
      <c r="DL66" s="472"/>
      <c r="DM66" s="472"/>
      <c r="DN66" s="472"/>
      <c r="DO66" s="472"/>
      <c r="DP66" s="472"/>
      <c r="DQ66" s="472"/>
      <c r="DR66" s="472"/>
      <c r="DS66" s="472"/>
      <c r="DT66" s="472"/>
      <c r="DU66" s="472"/>
      <c r="DV66" s="472"/>
      <c r="DW66" s="472"/>
      <c r="DX66" s="472"/>
      <c r="DY66" s="472"/>
      <c r="DZ66" s="472"/>
      <c r="EA66" s="472"/>
      <c r="EB66" s="472"/>
      <c r="EC66" s="472"/>
      <c r="ED66" s="472"/>
      <c r="EE66" s="472"/>
      <c r="EF66" s="472"/>
      <c r="EG66" s="472"/>
      <c r="EH66" s="472"/>
      <c r="EI66" s="472"/>
      <c r="EJ66" s="472"/>
      <c r="EK66" s="472"/>
      <c r="EL66" s="472"/>
      <c r="EM66" s="472"/>
      <c r="EN66" s="472"/>
      <c r="EO66" s="472"/>
      <c r="EP66" s="472"/>
      <c r="EQ66" s="472"/>
      <c r="ER66" s="472"/>
      <c r="ES66" s="472"/>
      <c r="ET66" s="472"/>
      <c r="EU66" s="472"/>
      <c r="EV66" s="472"/>
      <c r="EW66" s="472"/>
      <c r="EX66" s="472"/>
      <c r="EY66" s="472"/>
      <c r="EZ66" s="472"/>
      <c r="FA66" s="472"/>
      <c r="FB66" s="472"/>
      <c r="FC66" s="472"/>
      <c r="FD66" s="472"/>
      <c r="FE66" s="472"/>
      <c r="FF66" s="472"/>
      <c r="FG66" s="472"/>
      <c r="FH66" s="472"/>
      <c r="FI66" s="472"/>
      <c r="FJ66" s="474"/>
      <c r="FK66" s="474"/>
      <c r="FL66" s="474"/>
      <c r="FM66" s="474"/>
      <c r="FN66" s="474"/>
      <c r="FO66" s="474"/>
      <c r="FP66" s="474"/>
      <c r="FQ66" s="474"/>
      <c r="FR66" s="474"/>
      <c r="FS66" s="474"/>
      <c r="FT66" s="474"/>
      <c r="FU66" s="474"/>
      <c r="FV66" s="474"/>
      <c r="FW66" s="474"/>
      <c r="FX66" s="474"/>
      <c r="FY66" s="474"/>
      <c r="FZ66" s="474"/>
      <c r="GA66" s="474"/>
      <c r="GB66" s="474"/>
      <c r="GC66" s="474"/>
      <c r="GD66" s="474"/>
      <c r="GE66" s="474"/>
      <c r="GF66" s="474"/>
      <c r="GG66" s="474"/>
      <c r="GH66" s="474"/>
      <c r="GI66" s="474"/>
      <c r="GJ66" s="474"/>
      <c r="GK66" s="474"/>
      <c r="GL66" s="474"/>
      <c r="GM66" s="474"/>
      <c r="GN66" s="474"/>
      <c r="GO66" s="474"/>
      <c r="GP66" s="474"/>
      <c r="GQ66" s="474"/>
      <c r="GR66" s="474"/>
      <c r="GS66" s="474"/>
      <c r="GT66" s="474"/>
      <c r="GU66" s="474"/>
      <c r="GV66" s="474"/>
      <c r="GW66" s="474"/>
      <c r="GX66" s="474"/>
      <c r="GY66" s="474"/>
      <c r="GZ66" s="474"/>
    </row>
    <row r="67" spans="5:209" s="467" customFormat="1" ht="20.100000000000001" customHeight="1" x14ac:dyDescent="0.2">
      <c r="E67" s="1138" t="s">
        <v>1056</v>
      </c>
      <c r="F67" s="1138"/>
      <c r="G67" s="1138"/>
      <c r="H67" s="1138"/>
      <c r="I67" s="1138"/>
      <c r="J67" s="1138"/>
      <c r="K67" s="1138"/>
      <c r="L67" s="1138"/>
      <c r="M67" s="1138"/>
      <c r="N67" s="1138"/>
      <c r="O67" s="1138"/>
      <c r="P67" s="1138"/>
      <c r="Q67" s="475"/>
      <c r="R67" s="476"/>
      <c r="S67" s="1156" t="s">
        <v>1395</v>
      </c>
      <c r="T67" s="1156"/>
      <c r="U67" s="1156"/>
      <c r="V67" s="1156"/>
      <c r="W67" s="1144" t="s">
        <v>6</v>
      </c>
      <c r="X67" s="1144"/>
      <c r="Y67" s="1144"/>
      <c r="Z67" s="1144"/>
      <c r="AA67" s="1144"/>
      <c r="AB67" s="1144"/>
      <c r="AC67" s="1144"/>
      <c r="AD67" s="1144"/>
      <c r="AE67" s="1144"/>
      <c r="AF67" s="1144"/>
      <c r="AG67" s="1144"/>
      <c r="AH67" s="1144"/>
      <c r="AI67" s="1144"/>
      <c r="AJ67" s="1144"/>
      <c r="AK67" s="1144"/>
      <c r="AL67" s="1144" t="s">
        <v>1396</v>
      </c>
      <c r="AM67" s="1144"/>
      <c r="AN67" s="1144"/>
      <c r="AO67" s="1144"/>
      <c r="AP67" s="1144"/>
      <c r="AQ67" s="1144"/>
      <c r="AR67" s="1144"/>
      <c r="AS67" s="1144"/>
      <c r="AT67" s="1144"/>
      <c r="AU67" s="1144"/>
      <c r="AV67" s="1144"/>
      <c r="AW67" s="1144"/>
      <c r="AX67" s="1144"/>
      <c r="AY67" s="1144"/>
      <c r="AZ67" s="1144"/>
      <c r="BA67" s="1144"/>
      <c r="BB67" s="1144"/>
      <c r="BC67" s="470"/>
      <c r="BD67" s="1129">
        <f>'CH Equipe'!CC97</f>
        <v>0</v>
      </c>
      <c r="BE67" s="1129"/>
      <c r="BF67" s="1129"/>
      <c r="BG67" s="1129"/>
      <c r="BH67" s="1129"/>
      <c r="BI67" s="1129"/>
      <c r="BJ67" s="1129"/>
      <c r="BK67" s="1129"/>
      <c r="BL67" s="1129"/>
      <c r="BM67" s="470"/>
      <c r="BN67" s="1129">
        <f>'CH Equipe'!CC16</f>
        <v>0</v>
      </c>
      <c r="BO67" s="1129"/>
      <c r="BP67" s="1129"/>
      <c r="BQ67" s="1129"/>
      <c r="BR67" s="1129"/>
      <c r="BS67" s="1129"/>
      <c r="BT67" s="1129"/>
      <c r="BU67" s="1129"/>
      <c r="BV67" s="1129"/>
      <c r="BW67" s="1136">
        <f>BN67/11/4</f>
        <v>0</v>
      </c>
      <c r="BX67" s="1136"/>
      <c r="BY67" s="1136"/>
      <c r="BZ67" s="1136"/>
      <c r="CA67" s="1136"/>
      <c r="CB67" s="1136"/>
      <c r="CC67" s="1136"/>
      <c r="CD67" s="1136"/>
      <c r="CE67" s="1136"/>
      <c r="CF67" s="470">
        <f>ROUND(BW67,0)</f>
        <v>0</v>
      </c>
      <c r="CG67" s="470"/>
      <c r="CH67" s="1012" t="e">
        <f>CF67*#REF!</f>
        <v>#REF!</v>
      </c>
      <c r="CI67" s="1013"/>
      <c r="CJ67" s="1013"/>
      <c r="CK67" s="1013"/>
      <c r="CL67" s="1013"/>
      <c r="CM67" s="1013"/>
      <c r="CN67" s="1013"/>
      <c r="CO67" s="1013"/>
      <c r="CP67" s="1013"/>
      <c r="CQ67" s="1013"/>
      <c r="CR67" s="1013"/>
      <c r="CS67" s="1017"/>
      <c r="CT67" s="470"/>
      <c r="CU67" s="1126" t="e">
        <f>CH67/60</f>
        <v>#REF!</v>
      </c>
      <c r="CV67" s="1127"/>
      <c r="CW67" s="1127"/>
      <c r="CX67" s="1127"/>
      <c r="CY67" s="1127"/>
      <c r="CZ67" s="1127"/>
      <c r="DA67" s="1127"/>
      <c r="DB67" s="1127"/>
      <c r="DC67" s="1127"/>
      <c r="DD67" s="1127"/>
      <c r="DE67" s="1127"/>
      <c r="DF67" s="1128"/>
      <c r="DG67" s="472"/>
      <c r="DH67" s="472"/>
      <c r="DI67" s="472"/>
      <c r="DJ67" s="472"/>
      <c r="DK67" s="472"/>
      <c r="DL67" s="472"/>
      <c r="DM67" s="472"/>
      <c r="DN67" s="472"/>
      <c r="DO67" s="472"/>
      <c r="DP67" s="472"/>
      <c r="DQ67" s="472"/>
      <c r="DR67" s="472"/>
      <c r="DS67" s="472"/>
      <c r="DT67" s="472"/>
      <c r="DU67" s="472"/>
      <c r="DV67" s="472"/>
      <c r="DW67" s="472"/>
      <c r="DX67" s="472"/>
      <c r="DY67" s="472"/>
      <c r="DZ67" s="472"/>
      <c r="EA67" s="472"/>
      <c r="EB67" s="472"/>
      <c r="EC67" s="472"/>
      <c r="ED67" s="472"/>
      <c r="EE67" s="472"/>
      <c r="EF67" s="472"/>
      <c r="EG67" s="472"/>
      <c r="EH67" s="472"/>
      <c r="EI67" s="472"/>
      <c r="EJ67" s="472"/>
      <c r="EK67" s="472"/>
      <c r="EL67" s="472"/>
      <c r="EM67" s="472"/>
      <c r="EN67" s="472"/>
      <c r="EO67" s="472"/>
      <c r="EP67" s="472"/>
      <c r="EQ67" s="472"/>
      <c r="ER67" s="472"/>
      <c r="ES67" s="472"/>
      <c r="ET67" s="472"/>
      <c r="EU67" s="472"/>
      <c r="EV67" s="472"/>
      <c r="EW67" s="472"/>
      <c r="EX67" s="472"/>
      <c r="EY67" s="472"/>
      <c r="EZ67" s="472"/>
      <c r="FA67" s="472"/>
      <c r="FB67" s="472"/>
      <c r="FC67" s="472"/>
      <c r="FD67" s="472"/>
      <c r="FE67" s="472"/>
      <c r="FF67" s="472"/>
      <c r="FG67" s="472"/>
      <c r="FH67" s="472"/>
      <c r="FI67" s="472"/>
      <c r="FJ67" s="470"/>
      <c r="FK67" s="470"/>
      <c r="FL67" s="470"/>
      <c r="FM67" s="470"/>
      <c r="FN67" s="470"/>
      <c r="FO67" s="470"/>
      <c r="FP67" s="470"/>
      <c r="FQ67" s="470"/>
      <c r="FR67" s="470"/>
      <c r="FS67" s="470"/>
      <c r="FT67" s="468"/>
      <c r="FU67" s="468"/>
      <c r="FV67" s="468"/>
      <c r="FW67" s="468"/>
      <c r="FX67" s="468"/>
      <c r="FY67" s="468"/>
      <c r="FZ67" s="468"/>
      <c r="GA67" s="468"/>
      <c r="GB67" s="468"/>
      <c r="GC67" s="468"/>
      <c r="GD67" s="468"/>
      <c r="GE67" s="468"/>
      <c r="GF67" s="468"/>
      <c r="GG67" s="468"/>
      <c r="GH67" s="468"/>
      <c r="GI67" s="468"/>
      <c r="GJ67" s="468"/>
      <c r="GK67" s="468"/>
      <c r="GL67" s="468"/>
      <c r="GM67" s="468"/>
      <c r="GN67" s="468"/>
      <c r="GO67" s="468"/>
      <c r="GP67" s="468"/>
      <c r="GQ67" s="468"/>
      <c r="GR67" s="468"/>
      <c r="GS67" s="468"/>
      <c r="GT67" s="468"/>
      <c r="GU67" s="468"/>
      <c r="GV67" s="468"/>
      <c r="GW67" s="468"/>
      <c r="GX67" s="468"/>
      <c r="GY67" s="468"/>
      <c r="GZ67" s="468"/>
    </row>
    <row r="68" spans="5:209" s="467" customFormat="1" ht="20.100000000000001" customHeight="1" x14ac:dyDescent="0.2">
      <c r="E68" s="1138"/>
      <c r="F68" s="1138"/>
      <c r="G68" s="1138"/>
      <c r="H68" s="1138"/>
      <c r="I68" s="1138"/>
      <c r="J68" s="1138"/>
      <c r="K68" s="1138"/>
      <c r="L68" s="1138"/>
      <c r="M68" s="1138"/>
      <c r="N68" s="1138"/>
      <c r="O68" s="1138"/>
      <c r="P68" s="1138"/>
      <c r="Q68" s="477"/>
      <c r="R68" s="476"/>
      <c r="S68" s="1156"/>
      <c r="T68" s="1156"/>
      <c r="U68" s="1156"/>
      <c r="V68" s="1156"/>
      <c r="W68" s="1144" t="s">
        <v>12</v>
      </c>
      <c r="X68" s="1144"/>
      <c r="Y68" s="1144"/>
      <c r="Z68" s="1144"/>
      <c r="AA68" s="1144"/>
      <c r="AB68" s="1144"/>
      <c r="AC68" s="1144"/>
      <c r="AD68" s="1144"/>
      <c r="AE68" s="1144"/>
      <c r="AF68" s="1144"/>
      <c r="AG68" s="1144"/>
      <c r="AH68" s="1144"/>
      <c r="AI68" s="1144"/>
      <c r="AJ68" s="1144"/>
      <c r="AK68" s="1144"/>
      <c r="AL68" s="1144" t="s">
        <v>1396</v>
      </c>
      <c r="AM68" s="1144"/>
      <c r="AN68" s="1144"/>
      <c r="AO68" s="1144"/>
      <c r="AP68" s="1144"/>
      <c r="AQ68" s="1144"/>
      <c r="AR68" s="1144"/>
      <c r="AS68" s="1144"/>
      <c r="AT68" s="1144"/>
      <c r="AU68" s="1144"/>
      <c r="AV68" s="1144"/>
      <c r="AW68" s="1144"/>
      <c r="AX68" s="1144"/>
      <c r="AY68" s="1144"/>
      <c r="AZ68" s="1144"/>
      <c r="BA68" s="1144"/>
      <c r="BB68" s="1144"/>
      <c r="BC68" s="470"/>
      <c r="BD68" s="1129">
        <f>BD67</f>
        <v>0</v>
      </c>
      <c r="BE68" s="1129"/>
      <c r="BF68" s="1129"/>
      <c r="BG68" s="1129"/>
      <c r="BH68" s="1129"/>
      <c r="BI68" s="1129"/>
      <c r="BJ68" s="1129"/>
      <c r="BK68" s="1129"/>
      <c r="BL68" s="1129"/>
      <c r="BM68" s="470"/>
      <c r="BN68" s="1129">
        <f>'CH Equipe'!CC21</f>
        <v>0</v>
      </c>
      <c r="BO68" s="1129"/>
      <c r="BP68" s="1129"/>
      <c r="BQ68" s="1129"/>
      <c r="BR68" s="1129"/>
      <c r="BS68" s="1129"/>
      <c r="BT68" s="1129"/>
      <c r="BU68" s="1129"/>
      <c r="BV68" s="1129"/>
      <c r="BW68" s="1136">
        <f>BN68/11/4</f>
        <v>0</v>
      </c>
      <c r="BX68" s="1136"/>
      <c r="BY68" s="1136"/>
      <c r="BZ68" s="1136"/>
      <c r="CA68" s="1136"/>
      <c r="CB68" s="1136"/>
      <c r="CC68" s="1136"/>
      <c r="CD68" s="1136"/>
      <c r="CE68" s="1136"/>
      <c r="CF68" s="470"/>
      <c r="CG68" s="470"/>
      <c r="CH68" s="438"/>
      <c r="CI68" s="439"/>
      <c r="CJ68" s="439"/>
      <c r="CK68" s="439"/>
      <c r="CL68" s="439"/>
      <c r="CM68" s="439"/>
      <c r="CN68" s="439"/>
      <c r="CO68" s="439"/>
      <c r="CP68" s="439"/>
      <c r="CQ68" s="439"/>
      <c r="CR68" s="439"/>
      <c r="CS68" s="441"/>
      <c r="CT68" s="470"/>
      <c r="CU68" s="480"/>
      <c r="CV68" s="481"/>
      <c r="CW68" s="481"/>
      <c r="CX68" s="481"/>
      <c r="CY68" s="481"/>
      <c r="CZ68" s="481"/>
      <c r="DA68" s="481"/>
      <c r="DB68" s="481"/>
      <c r="DC68" s="481"/>
      <c r="DD68" s="481"/>
      <c r="DE68" s="481"/>
      <c r="DF68" s="482"/>
      <c r="DG68" s="472"/>
      <c r="DH68" s="472"/>
      <c r="DI68" s="472"/>
      <c r="DJ68" s="472"/>
      <c r="DK68" s="472"/>
      <c r="DL68" s="472"/>
      <c r="DM68" s="472"/>
      <c r="DN68" s="472"/>
      <c r="DO68" s="472"/>
      <c r="DP68" s="472"/>
      <c r="DQ68" s="472"/>
      <c r="DR68" s="472"/>
      <c r="DS68" s="472"/>
      <c r="DT68" s="472"/>
      <c r="DU68" s="472"/>
      <c r="DV68" s="472"/>
      <c r="DW68" s="472"/>
      <c r="DX68" s="472"/>
      <c r="DY68" s="472"/>
      <c r="DZ68" s="472"/>
      <c r="EA68" s="472"/>
      <c r="EB68" s="472"/>
      <c r="EC68" s="472"/>
      <c r="ED68" s="472"/>
      <c r="EE68" s="472"/>
      <c r="EF68" s="472"/>
      <c r="EG68" s="472"/>
      <c r="EH68" s="472"/>
      <c r="EI68" s="472"/>
      <c r="EJ68" s="472"/>
      <c r="EK68" s="472"/>
      <c r="EL68" s="472"/>
      <c r="EM68" s="472"/>
      <c r="EN68" s="472"/>
      <c r="EO68" s="472"/>
      <c r="EP68" s="472"/>
      <c r="EQ68" s="472"/>
      <c r="ER68" s="472"/>
      <c r="ES68" s="472"/>
      <c r="ET68" s="472"/>
      <c r="EU68" s="472"/>
      <c r="EV68" s="472"/>
      <c r="EW68" s="472"/>
      <c r="EX68" s="472"/>
      <c r="EY68" s="472"/>
      <c r="EZ68" s="472"/>
      <c r="FA68" s="472"/>
      <c r="FB68" s="472"/>
      <c r="FC68" s="472"/>
      <c r="FD68" s="472"/>
      <c r="FE68" s="472"/>
      <c r="FF68" s="472"/>
      <c r="FG68" s="472"/>
      <c r="FH68" s="472"/>
      <c r="FI68" s="472"/>
      <c r="FJ68" s="470"/>
      <c r="FK68" s="470"/>
      <c r="FL68" s="470"/>
      <c r="FM68" s="470"/>
      <c r="FN68" s="470"/>
      <c r="FO68" s="470"/>
      <c r="FP68" s="470"/>
      <c r="FQ68" s="470"/>
      <c r="FR68" s="470"/>
      <c r="FS68" s="470"/>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row>
    <row r="69" spans="5:209" s="467" customFormat="1" ht="20.100000000000001" customHeight="1" x14ac:dyDescent="0.2">
      <c r="E69" s="1138"/>
      <c r="F69" s="1138"/>
      <c r="G69" s="1138"/>
      <c r="H69" s="1138"/>
      <c r="I69" s="1138"/>
      <c r="J69" s="1138"/>
      <c r="K69" s="1138"/>
      <c r="L69" s="1138"/>
      <c r="M69" s="1138"/>
      <c r="N69" s="1138"/>
      <c r="O69" s="1138"/>
      <c r="P69" s="1138"/>
      <c r="Q69" s="475"/>
      <c r="R69" s="476"/>
      <c r="S69" s="1156"/>
      <c r="T69" s="1156"/>
      <c r="U69" s="1156"/>
      <c r="V69" s="1156"/>
      <c r="W69" s="1144" t="s">
        <v>1406</v>
      </c>
      <c r="X69" s="1144"/>
      <c r="Y69" s="1144"/>
      <c r="Z69" s="1144"/>
      <c r="AA69" s="1144"/>
      <c r="AB69" s="1144"/>
      <c r="AC69" s="1144"/>
      <c r="AD69" s="1144"/>
      <c r="AE69" s="1144"/>
      <c r="AF69" s="1144"/>
      <c r="AG69" s="1144"/>
      <c r="AH69" s="1144"/>
      <c r="AI69" s="1144"/>
      <c r="AJ69" s="1144"/>
      <c r="AK69" s="1144"/>
      <c r="AL69" s="1144" t="s">
        <v>1396</v>
      </c>
      <c r="AM69" s="1144"/>
      <c r="AN69" s="1144"/>
      <c r="AO69" s="1144"/>
      <c r="AP69" s="1144"/>
      <c r="AQ69" s="1144"/>
      <c r="AR69" s="1144"/>
      <c r="AS69" s="1144"/>
      <c r="AT69" s="1144"/>
      <c r="AU69" s="1144"/>
      <c r="AV69" s="1144"/>
      <c r="AW69" s="1144"/>
      <c r="AX69" s="1144"/>
      <c r="AY69" s="1144"/>
      <c r="AZ69" s="1144"/>
      <c r="BA69" s="1144"/>
      <c r="BB69" s="1144"/>
      <c r="BC69" s="470"/>
      <c r="BD69" s="1129">
        <f>BD67</f>
        <v>0</v>
      </c>
      <c r="BE69" s="1129"/>
      <c r="BF69" s="1129"/>
      <c r="BG69" s="1129"/>
      <c r="BH69" s="1129"/>
      <c r="BI69" s="1129"/>
      <c r="BJ69" s="1129"/>
      <c r="BK69" s="1129"/>
      <c r="BL69" s="1129"/>
      <c r="BM69" s="470"/>
      <c r="BN69" s="1129">
        <f>'CH Equipe'!CC25</f>
        <v>0</v>
      </c>
      <c r="BO69" s="1129"/>
      <c r="BP69" s="1129"/>
      <c r="BQ69" s="1129"/>
      <c r="BR69" s="1129"/>
      <c r="BS69" s="1129"/>
      <c r="BT69" s="1129"/>
      <c r="BU69" s="1129"/>
      <c r="BV69" s="1129"/>
      <c r="BW69" s="1136">
        <f t="shared" ref="BW69:BW75" si="10">BN69/11/4</f>
        <v>0</v>
      </c>
      <c r="BX69" s="1136"/>
      <c r="BY69" s="1136"/>
      <c r="BZ69" s="1136"/>
      <c r="CA69" s="1136"/>
      <c r="CB69" s="1136"/>
      <c r="CC69" s="1136"/>
      <c r="CD69" s="1136"/>
      <c r="CE69" s="1136"/>
      <c r="CF69" s="470">
        <f>ROUND(BW69,0)</f>
        <v>0</v>
      </c>
      <c r="CG69" s="470"/>
      <c r="CH69" s="1007" t="e">
        <f>CF69*#REF!</f>
        <v>#REF!</v>
      </c>
      <c r="CI69" s="1008"/>
      <c r="CJ69" s="1008"/>
      <c r="CK69" s="1008"/>
      <c r="CL69" s="1008"/>
      <c r="CM69" s="1008"/>
      <c r="CN69" s="1008"/>
      <c r="CO69" s="1008"/>
      <c r="CP69" s="1008"/>
      <c r="CQ69" s="1008"/>
      <c r="CR69" s="1008"/>
      <c r="CS69" s="1018"/>
      <c r="CT69" s="470"/>
      <c r="CU69" s="1153" t="e">
        <f>CH69/60</f>
        <v>#REF!</v>
      </c>
      <c r="CV69" s="1154"/>
      <c r="CW69" s="1154"/>
      <c r="CX69" s="1154"/>
      <c r="CY69" s="1154"/>
      <c r="CZ69" s="1154"/>
      <c r="DA69" s="1154"/>
      <c r="DB69" s="1154"/>
      <c r="DC69" s="1154"/>
      <c r="DD69" s="1154"/>
      <c r="DE69" s="1154"/>
      <c r="DF69" s="1155"/>
      <c r="DG69" s="472"/>
      <c r="DH69" s="472"/>
      <c r="DI69" s="472"/>
      <c r="DJ69" s="472"/>
      <c r="DK69" s="472"/>
      <c r="DL69" s="472"/>
      <c r="DM69" s="472"/>
      <c r="DN69" s="472"/>
      <c r="DO69" s="472"/>
      <c r="DP69" s="472"/>
      <c r="DQ69" s="472"/>
      <c r="DR69" s="472"/>
      <c r="DS69" s="472"/>
      <c r="DT69" s="472"/>
      <c r="DU69" s="472"/>
      <c r="DV69" s="472"/>
      <c r="DW69" s="472"/>
      <c r="DX69" s="472"/>
      <c r="DY69" s="472"/>
      <c r="DZ69" s="472"/>
      <c r="EA69" s="472"/>
      <c r="EB69" s="472"/>
      <c r="EC69" s="472"/>
      <c r="ED69" s="472"/>
      <c r="EE69" s="472"/>
      <c r="EF69" s="472"/>
      <c r="EG69" s="472"/>
      <c r="EH69" s="472"/>
      <c r="EI69" s="472"/>
      <c r="EJ69" s="472"/>
      <c r="EK69" s="472"/>
      <c r="EL69" s="472"/>
      <c r="EM69" s="472"/>
      <c r="EN69" s="472"/>
      <c r="EO69" s="472"/>
      <c r="EP69" s="472"/>
      <c r="EQ69" s="472"/>
      <c r="ER69" s="472"/>
      <c r="ES69" s="472"/>
      <c r="ET69" s="472"/>
      <c r="EU69" s="472"/>
      <c r="EV69" s="472"/>
      <c r="EW69" s="472"/>
      <c r="EX69" s="472"/>
      <c r="EY69" s="472"/>
      <c r="EZ69" s="472"/>
      <c r="FA69" s="472"/>
      <c r="FB69" s="472"/>
      <c r="FC69" s="472"/>
      <c r="FD69" s="472"/>
      <c r="FE69" s="472"/>
      <c r="FF69" s="472"/>
      <c r="FG69" s="472"/>
      <c r="FH69" s="472"/>
      <c r="FI69" s="472"/>
      <c r="FJ69" s="470"/>
      <c r="FK69" s="470"/>
      <c r="FL69" s="470"/>
      <c r="FM69" s="470"/>
      <c r="FN69" s="470"/>
      <c r="FO69" s="470"/>
      <c r="FP69" s="470"/>
      <c r="FQ69" s="470"/>
      <c r="FR69" s="470"/>
      <c r="FS69" s="470"/>
      <c r="FT69" s="468"/>
      <c r="FU69" s="468"/>
      <c r="FV69" s="468"/>
      <c r="FW69" s="468"/>
      <c r="FX69" s="468"/>
      <c r="FY69" s="468"/>
      <c r="FZ69" s="468"/>
      <c r="GA69" s="468"/>
      <c r="GB69" s="468"/>
      <c r="GC69" s="468"/>
      <c r="GD69" s="468"/>
      <c r="GE69" s="468"/>
      <c r="GF69" s="468"/>
      <c r="GG69" s="468"/>
      <c r="GH69" s="468"/>
      <c r="GI69" s="468"/>
      <c r="GJ69" s="468"/>
      <c r="GK69" s="468"/>
      <c r="GL69" s="468"/>
      <c r="GM69" s="468"/>
      <c r="GN69" s="468"/>
      <c r="GO69" s="468"/>
      <c r="GP69" s="468"/>
      <c r="GQ69" s="468"/>
      <c r="GR69" s="468"/>
      <c r="GS69" s="468"/>
      <c r="GT69" s="468"/>
      <c r="GU69" s="468"/>
      <c r="GV69" s="468"/>
      <c r="GW69" s="468"/>
      <c r="GX69" s="468"/>
      <c r="GY69" s="468"/>
      <c r="GZ69" s="468"/>
    </row>
    <row r="70" spans="5:209" s="467" customFormat="1" ht="20.100000000000001" customHeight="1" x14ac:dyDescent="0.2">
      <c r="E70" s="1138"/>
      <c r="F70" s="1138"/>
      <c r="G70" s="1138"/>
      <c r="H70" s="1138"/>
      <c r="I70" s="1138"/>
      <c r="J70" s="1138"/>
      <c r="K70" s="1138"/>
      <c r="L70" s="1138"/>
      <c r="M70" s="1138"/>
      <c r="N70" s="1138"/>
      <c r="O70" s="1138"/>
      <c r="P70" s="1138"/>
      <c r="Q70" s="475"/>
      <c r="R70" s="476"/>
      <c r="S70" s="1156"/>
      <c r="T70" s="1156"/>
      <c r="U70" s="1156"/>
      <c r="V70" s="1156"/>
      <c r="W70" s="1144" t="s">
        <v>1407</v>
      </c>
      <c r="X70" s="1144"/>
      <c r="Y70" s="1144"/>
      <c r="Z70" s="1144"/>
      <c r="AA70" s="1144"/>
      <c r="AB70" s="1144"/>
      <c r="AC70" s="1144"/>
      <c r="AD70" s="1144"/>
      <c r="AE70" s="1144"/>
      <c r="AF70" s="1144"/>
      <c r="AG70" s="1144"/>
      <c r="AH70" s="1144"/>
      <c r="AI70" s="1144"/>
      <c r="AJ70" s="1144"/>
      <c r="AK70" s="1144"/>
      <c r="AL70" s="1144" t="s">
        <v>1396</v>
      </c>
      <c r="AM70" s="1144"/>
      <c r="AN70" s="1144"/>
      <c r="AO70" s="1144"/>
      <c r="AP70" s="1144"/>
      <c r="AQ70" s="1144"/>
      <c r="AR70" s="1144"/>
      <c r="AS70" s="1144"/>
      <c r="AT70" s="1144"/>
      <c r="AU70" s="1144"/>
      <c r="AV70" s="1144"/>
      <c r="AW70" s="1144"/>
      <c r="AX70" s="1144"/>
      <c r="AY70" s="1144"/>
      <c r="AZ70" s="1144"/>
      <c r="BA70" s="1144"/>
      <c r="BB70" s="1144"/>
      <c r="BC70" s="470"/>
      <c r="BD70" s="1129">
        <f>BD67</f>
        <v>0</v>
      </c>
      <c r="BE70" s="1129"/>
      <c r="BF70" s="1129"/>
      <c r="BG70" s="1129"/>
      <c r="BH70" s="1129"/>
      <c r="BI70" s="1129"/>
      <c r="BJ70" s="1129"/>
      <c r="BK70" s="1129"/>
      <c r="BL70" s="1129"/>
      <c r="BM70" s="470"/>
      <c r="BN70" s="1129">
        <f>'CH Equipe'!CC30</f>
        <v>0</v>
      </c>
      <c r="BO70" s="1129"/>
      <c r="BP70" s="1129"/>
      <c r="BQ70" s="1129"/>
      <c r="BR70" s="1129"/>
      <c r="BS70" s="1129"/>
      <c r="BT70" s="1129"/>
      <c r="BU70" s="1129"/>
      <c r="BV70" s="1129"/>
      <c r="BW70" s="1136">
        <f t="shared" si="10"/>
        <v>0</v>
      </c>
      <c r="BX70" s="1136"/>
      <c r="BY70" s="1136"/>
      <c r="BZ70" s="1136"/>
      <c r="CA70" s="1136"/>
      <c r="CB70" s="1136"/>
      <c r="CC70" s="1136"/>
      <c r="CD70" s="1136"/>
      <c r="CE70" s="1136"/>
      <c r="CF70" s="470">
        <f>ROUND(BW70,0)</f>
        <v>0</v>
      </c>
      <c r="CG70" s="470"/>
      <c r="CH70" s="1007" t="e">
        <f>CF70*#REF!</f>
        <v>#REF!</v>
      </c>
      <c r="CI70" s="1008"/>
      <c r="CJ70" s="1008"/>
      <c r="CK70" s="1008"/>
      <c r="CL70" s="1008"/>
      <c r="CM70" s="1008"/>
      <c r="CN70" s="1008"/>
      <c r="CO70" s="1008"/>
      <c r="CP70" s="1008"/>
      <c r="CQ70" s="1008"/>
      <c r="CR70" s="1008"/>
      <c r="CS70" s="1018"/>
      <c r="CT70" s="470"/>
      <c r="CU70" s="1153" t="e">
        <f>CH70/60</f>
        <v>#REF!</v>
      </c>
      <c r="CV70" s="1154"/>
      <c r="CW70" s="1154"/>
      <c r="CX70" s="1154"/>
      <c r="CY70" s="1154"/>
      <c r="CZ70" s="1154"/>
      <c r="DA70" s="1154"/>
      <c r="DB70" s="1154"/>
      <c r="DC70" s="1154"/>
      <c r="DD70" s="1154"/>
      <c r="DE70" s="1154"/>
      <c r="DF70" s="1155"/>
      <c r="DG70" s="472"/>
      <c r="DH70" s="472"/>
      <c r="DI70" s="472"/>
      <c r="DJ70" s="472"/>
      <c r="DK70" s="472"/>
      <c r="DL70" s="472"/>
      <c r="DM70" s="472"/>
      <c r="DN70" s="472"/>
      <c r="DO70" s="472"/>
      <c r="DP70" s="472"/>
      <c r="DQ70" s="472"/>
      <c r="DR70" s="472"/>
      <c r="DS70" s="472"/>
      <c r="DT70" s="472"/>
      <c r="DU70" s="472"/>
      <c r="DV70" s="472"/>
      <c r="DW70" s="472"/>
      <c r="DX70" s="472"/>
      <c r="DY70" s="472"/>
      <c r="DZ70" s="472"/>
      <c r="EA70" s="472"/>
      <c r="EB70" s="472"/>
      <c r="EC70" s="472"/>
      <c r="ED70" s="472"/>
      <c r="EE70" s="472"/>
      <c r="EF70" s="472"/>
      <c r="EG70" s="472"/>
      <c r="EH70" s="472"/>
      <c r="EI70" s="472"/>
      <c r="EJ70" s="472"/>
      <c r="EK70" s="472"/>
      <c r="EL70" s="472"/>
      <c r="EM70" s="472"/>
      <c r="EN70" s="472"/>
      <c r="EO70" s="472"/>
      <c r="EP70" s="472"/>
      <c r="EQ70" s="472"/>
      <c r="ER70" s="472"/>
      <c r="ES70" s="472"/>
      <c r="ET70" s="472"/>
      <c r="EU70" s="472"/>
      <c r="EV70" s="472"/>
      <c r="EW70" s="472"/>
      <c r="EX70" s="472"/>
      <c r="EY70" s="472"/>
      <c r="EZ70" s="472"/>
      <c r="FA70" s="472"/>
      <c r="FB70" s="472"/>
      <c r="FC70" s="472"/>
      <c r="FD70" s="472"/>
      <c r="FE70" s="472"/>
      <c r="FF70" s="472"/>
      <c r="FG70" s="472"/>
      <c r="FH70" s="472"/>
      <c r="FI70" s="472"/>
      <c r="FJ70" s="470"/>
      <c r="FK70" s="470"/>
      <c r="FL70" s="470"/>
      <c r="FM70" s="470"/>
      <c r="FN70" s="470"/>
      <c r="FO70" s="470"/>
      <c r="FP70" s="470"/>
      <c r="FQ70" s="470"/>
      <c r="FR70" s="470"/>
      <c r="FS70" s="470"/>
      <c r="FT70" s="468"/>
      <c r="FU70" s="468"/>
      <c r="FV70" s="468"/>
      <c r="FW70" s="468"/>
      <c r="FX70" s="468"/>
      <c r="FY70" s="468"/>
      <c r="FZ70" s="468"/>
      <c r="GA70" s="468"/>
      <c r="GB70" s="468"/>
      <c r="GC70" s="468"/>
      <c r="GD70" s="468"/>
      <c r="GE70" s="468"/>
      <c r="GF70" s="468"/>
      <c r="GG70" s="468"/>
      <c r="GH70" s="468"/>
      <c r="GI70" s="468"/>
      <c r="GJ70" s="468"/>
      <c r="GK70" s="468"/>
      <c r="GL70" s="468"/>
      <c r="GM70" s="468"/>
      <c r="GN70" s="468"/>
      <c r="GO70" s="468"/>
      <c r="GP70" s="468"/>
      <c r="GQ70" s="468"/>
      <c r="GR70" s="468"/>
      <c r="GS70" s="468"/>
      <c r="GT70" s="468"/>
      <c r="GU70" s="468"/>
      <c r="GV70" s="468"/>
      <c r="GW70" s="468"/>
      <c r="GX70" s="468"/>
      <c r="GY70" s="468"/>
      <c r="GZ70" s="468"/>
    </row>
    <row r="71" spans="5:209" s="467" customFormat="1" ht="20.100000000000001" customHeight="1" x14ac:dyDescent="0.2">
      <c r="E71" s="1138"/>
      <c r="F71" s="1138"/>
      <c r="G71" s="1138"/>
      <c r="H71" s="1138"/>
      <c r="I71" s="1138"/>
      <c r="J71" s="1138"/>
      <c r="K71" s="1138"/>
      <c r="L71" s="1138"/>
      <c r="M71" s="1138"/>
      <c r="N71" s="1138"/>
      <c r="O71" s="1138"/>
      <c r="P71" s="1138"/>
      <c r="Q71" s="477"/>
      <c r="R71" s="476"/>
      <c r="S71" s="1156"/>
      <c r="T71" s="1156"/>
      <c r="U71" s="1156"/>
      <c r="V71" s="1156"/>
      <c r="W71" s="1144" t="s">
        <v>63</v>
      </c>
      <c r="X71" s="1144"/>
      <c r="Y71" s="1144"/>
      <c r="Z71" s="1144"/>
      <c r="AA71" s="1144"/>
      <c r="AB71" s="1144"/>
      <c r="AC71" s="1144"/>
      <c r="AD71" s="1144"/>
      <c r="AE71" s="1144"/>
      <c r="AF71" s="1144"/>
      <c r="AG71" s="1144"/>
      <c r="AH71" s="1144"/>
      <c r="AI71" s="1144"/>
      <c r="AJ71" s="1144"/>
      <c r="AK71" s="1144"/>
      <c r="AL71" s="1144" t="s">
        <v>1396</v>
      </c>
      <c r="AM71" s="1144"/>
      <c r="AN71" s="1144"/>
      <c r="AO71" s="1144"/>
      <c r="AP71" s="1144"/>
      <c r="AQ71" s="1144"/>
      <c r="AR71" s="1144"/>
      <c r="AS71" s="1144"/>
      <c r="AT71" s="1144"/>
      <c r="AU71" s="1144"/>
      <c r="AV71" s="1144"/>
      <c r="AW71" s="1144"/>
      <c r="AX71" s="1144"/>
      <c r="AY71" s="1144"/>
      <c r="AZ71" s="1144"/>
      <c r="BA71" s="1144"/>
      <c r="BB71" s="1144"/>
      <c r="BC71" s="470"/>
      <c r="BD71" s="1129">
        <f>BD67</f>
        <v>0</v>
      </c>
      <c r="BE71" s="1129"/>
      <c r="BF71" s="1129"/>
      <c r="BG71" s="1129"/>
      <c r="BH71" s="1129"/>
      <c r="BI71" s="1129"/>
      <c r="BJ71" s="1129"/>
      <c r="BK71" s="1129"/>
      <c r="BL71" s="1129"/>
      <c r="BM71" s="470"/>
      <c r="BN71" s="1129">
        <f>'CH Equipe'!CC41</f>
        <v>0</v>
      </c>
      <c r="BO71" s="1129"/>
      <c r="BP71" s="1129"/>
      <c r="BQ71" s="1129"/>
      <c r="BR71" s="1129"/>
      <c r="BS71" s="1129"/>
      <c r="BT71" s="1129"/>
      <c r="BU71" s="1129"/>
      <c r="BV71" s="1129"/>
      <c r="BW71" s="1136">
        <f t="shared" si="10"/>
        <v>0</v>
      </c>
      <c r="BX71" s="1136"/>
      <c r="BY71" s="1136"/>
      <c r="BZ71" s="1136"/>
      <c r="CA71" s="1136"/>
      <c r="CB71" s="1136"/>
      <c r="CC71" s="1136"/>
      <c r="CD71" s="1136"/>
      <c r="CE71" s="1136"/>
      <c r="CF71" s="470">
        <f>ROUND(BW71,0)</f>
        <v>0</v>
      </c>
      <c r="CG71" s="470"/>
      <c r="CH71" s="1007" t="e">
        <f>CF71*#REF!</f>
        <v>#REF!</v>
      </c>
      <c r="CI71" s="1008"/>
      <c r="CJ71" s="1008"/>
      <c r="CK71" s="1008"/>
      <c r="CL71" s="1008"/>
      <c r="CM71" s="1008"/>
      <c r="CN71" s="1008"/>
      <c r="CO71" s="1008"/>
      <c r="CP71" s="1008"/>
      <c r="CQ71" s="1008"/>
      <c r="CR71" s="1008"/>
      <c r="CS71" s="1018"/>
      <c r="CT71" s="470"/>
      <c r="CU71" s="1153" t="e">
        <f>CH71/60</f>
        <v>#REF!</v>
      </c>
      <c r="CV71" s="1154"/>
      <c r="CW71" s="1154"/>
      <c r="CX71" s="1154"/>
      <c r="CY71" s="1154"/>
      <c r="CZ71" s="1154"/>
      <c r="DA71" s="1154"/>
      <c r="DB71" s="1154"/>
      <c r="DC71" s="1154"/>
      <c r="DD71" s="1154"/>
      <c r="DE71" s="1154"/>
      <c r="DF71" s="1155"/>
      <c r="DG71" s="472"/>
      <c r="DH71" s="472"/>
      <c r="DI71" s="472"/>
      <c r="DJ71" s="472"/>
      <c r="DK71" s="472"/>
      <c r="DL71" s="472"/>
      <c r="DM71" s="472"/>
      <c r="DN71" s="472"/>
      <c r="DO71" s="472"/>
      <c r="DP71" s="472"/>
      <c r="DQ71" s="472"/>
      <c r="DR71" s="472"/>
      <c r="DS71" s="472"/>
      <c r="DT71" s="472"/>
      <c r="DU71" s="472"/>
      <c r="DV71" s="472"/>
      <c r="DW71" s="472"/>
      <c r="DX71" s="472"/>
      <c r="DY71" s="472"/>
      <c r="DZ71" s="472"/>
      <c r="EA71" s="472"/>
      <c r="EB71" s="472"/>
      <c r="EC71" s="472"/>
      <c r="ED71" s="472"/>
      <c r="EE71" s="472"/>
      <c r="EF71" s="472"/>
      <c r="EG71" s="472"/>
      <c r="EH71" s="472"/>
      <c r="EI71" s="472"/>
      <c r="EJ71" s="472"/>
      <c r="EK71" s="472"/>
      <c r="EL71" s="472"/>
      <c r="EM71" s="472"/>
      <c r="EN71" s="472"/>
      <c r="EO71" s="472"/>
      <c r="EP71" s="472"/>
      <c r="EQ71" s="472"/>
      <c r="ER71" s="472"/>
      <c r="ES71" s="472"/>
      <c r="ET71" s="472"/>
      <c r="EU71" s="472"/>
      <c r="EV71" s="472"/>
      <c r="EW71" s="472"/>
      <c r="EX71" s="472"/>
      <c r="EY71" s="472"/>
      <c r="EZ71" s="472"/>
      <c r="FA71" s="472"/>
      <c r="FB71" s="472"/>
      <c r="FC71" s="472"/>
      <c r="FD71" s="472"/>
      <c r="FE71" s="472"/>
      <c r="FF71" s="472"/>
      <c r="FG71" s="472"/>
      <c r="FH71" s="472"/>
      <c r="FI71" s="472"/>
      <c r="FJ71" s="470"/>
      <c r="FK71" s="470"/>
      <c r="FL71" s="470"/>
      <c r="FM71" s="470"/>
      <c r="FN71" s="470"/>
      <c r="FO71" s="470"/>
      <c r="FP71" s="470"/>
      <c r="FQ71" s="470"/>
      <c r="FR71" s="470"/>
      <c r="FS71" s="470"/>
      <c r="FT71" s="468"/>
      <c r="FU71" s="468"/>
      <c r="FV71" s="468"/>
      <c r="FW71" s="468"/>
      <c r="FX71" s="468"/>
      <c r="FY71" s="468"/>
      <c r="FZ71" s="468"/>
      <c r="GA71" s="468"/>
      <c r="GB71" s="468"/>
      <c r="GC71" s="468"/>
      <c r="GD71" s="468"/>
      <c r="GE71" s="468"/>
      <c r="GF71" s="468"/>
      <c r="GG71" s="468"/>
      <c r="GH71" s="468"/>
      <c r="GI71" s="468"/>
      <c r="GJ71" s="468"/>
      <c r="GK71" s="468"/>
      <c r="GL71" s="468"/>
      <c r="GM71" s="468"/>
      <c r="GN71" s="468"/>
      <c r="GO71" s="468"/>
      <c r="GP71" s="468"/>
      <c r="GQ71" s="468"/>
      <c r="GR71" s="468"/>
      <c r="GS71" s="468"/>
      <c r="GT71" s="468"/>
      <c r="GU71" s="468"/>
      <c r="GV71" s="468"/>
      <c r="GW71" s="468"/>
      <c r="GX71" s="468"/>
      <c r="GY71" s="468"/>
      <c r="GZ71" s="468"/>
    </row>
    <row r="72" spans="5:209" s="467" customFormat="1" ht="25.5" customHeight="1" x14ac:dyDescent="0.2">
      <c r="E72" s="1138"/>
      <c r="F72" s="1138"/>
      <c r="G72" s="1138"/>
      <c r="H72" s="1138"/>
      <c r="I72" s="1138"/>
      <c r="J72" s="1138"/>
      <c r="K72" s="1138"/>
      <c r="L72" s="1138"/>
      <c r="M72" s="1138"/>
      <c r="N72" s="1138"/>
      <c r="O72" s="1138"/>
      <c r="P72" s="1138"/>
      <c r="Q72" s="477"/>
      <c r="R72" s="476"/>
      <c r="S72" s="1156"/>
      <c r="T72" s="1156"/>
      <c r="U72" s="1156"/>
      <c r="V72" s="1156"/>
      <c r="W72" s="1150" t="s">
        <v>1405</v>
      </c>
      <c r="X72" s="1151"/>
      <c r="Y72" s="1151"/>
      <c r="Z72" s="1151"/>
      <c r="AA72" s="1151"/>
      <c r="AB72" s="1151"/>
      <c r="AC72" s="1151"/>
      <c r="AD72" s="1151"/>
      <c r="AE72" s="1151"/>
      <c r="AF72" s="1151"/>
      <c r="AG72" s="1151"/>
      <c r="AH72" s="1151"/>
      <c r="AI72" s="1151"/>
      <c r="AJ72" s="1151"/>
      <c r="AK72" s="1152"/>
      <c r="AL72" s="1144" t="s">
        <v>1396</v>
      </c>
      <c r="AM72" s="1144"/>
      <c r="AN72" s="1144"/>
      <c r="AO72" s="1144"/>
      <c r="AP72" s="1144"/>
      <c r="AQ72" s="1144"/>
      <c r="AR72" s="1144"/>
      <c r="AS72" s="1144"/>
      <c r="AT72" s="1144"/>
      <c r="AU72" s="1144"/>
      <c r="AV72" s="1144"/>
      <c r="AW72" s="1144"/>
      <c r="AX72" s="1144"/>
      <c r="AY72" s="1144"/>
      <c r="AZ72" s="1144"/>
      <c r="BA72" s="1144"/>
      <c r="BB72" s="1144"/>
      <c r="BC72" s="470"/>
      <c r="BD72" s="1129">
        <f>BD67</f>
        <v>0</v>
      </c>
      <c r="BE72" s="1129"/>
      <c r="BF72" s="1129"/>
      <c r="BG72" s="1129"/>
      <c r="BH72" s="1129"/>
      <c r="BI72" s="1129"/>
      <c r="BJ72" s="1129"/>
      <c r="BK72" s="1129"/>
      <c r="BL72" s="1129"/>
      <c r="BM72" s="470"/>
      <c r="BN72" s="1129">
        <f>'CH Equipe'!CC48</f>
        <v>0</v>
      </c>
      <c r="BO72" s="1129"/>
      <c r="BP72" s="1129"/>
      <c r="BQ72" s="1129"/>
      <c r="BR72" s="1129"/>
      <c r="BS72" s="1129"/>
      <c r="BT72" s="1129"/>
      <c r="BU72" s="1129"/>
      <c r="BV72" s="1129"/>
      <c r="BW72" s="1136">
        <f t="shared" si="10"/>
        <v>0</v>
      </c>
      <c r="BX72" s="1136"/>
      <c r="BY72" s="1136"/>
      <c r="BZ72" s="1136"/>
      <c r="CA72" s="1136"/>
      <c r="CB72" s="1136"/>
      <c r="CC72" s="1136"/>
      <c r="CD72" s="1136"/>
      <c r="CE72" s="1136"/>
      <c r="CF72" s="470">
        <f>ROUND(BW72,0)</f>
        <v>0</v>
      </c>
      <c r="CG72" s="470"/>
      <c r="CH72" s="1007" t="e">
        <f>CF72*#REF!</f>
        <v>#REF!</v>
      </c>
      <c r="CI72" s="1008"/>
      <c r="CJ72" s="1008"/>
      <c r="CK72" s="1008"/>
      <c r="CL72" s="1008"/>
      <c r="CM72" s="1008"/>
      <c r="CN72" s="1008"/>
      <c r="CO72" s="1008"/>
      <c r="CP72" s="1008"/>
      <c r="CQ72" s="1008"/>
      <c r="CR72" s="1008"/>
      <c r="CS72" s="1018"/>
      <c r="CT72" s="470"/>
      <c r="CU72" s="1153" t="e">
        <f>CH72/60</f>
        <v>#REF!</v>
      </c>
      <c r="CV72" s="1154"/>
      <c r="CW72" s="1154"/>
      <c r="CX72" s="1154"/>
      <c r="CY72" s="1154"/>
      <c r="CZ72" s="1154"/>
      <c r="DA72" s="1154"/>
      <c r="DB72" s="1154"/>
      <c r="DC72" s="1154"/>
      <c r="DD72" s="1154"/>
      <c r="DE72" s="1154"/>
      <c r="DF72" s="1155"/>
      <c r="DG72" s="472"/>
      <c r="DH72" s="472"/>
      <c r="DI72" s="472"/>
      <c r="DJ72" s="472"/>
      <c r="DK72" s="472"/>
      <c r="DL72" s="472"/>
      <c r="DM72" s="472"/>
      <c r="DN72" s="472"/>
      <c r="DO72" s="472"/>
      <c r="DP72" s="472"/>
      <c r="DQ72" s="472"/>
      <c r="DR72" s="472"/>
      <c r="DS72" s="472"/>
      <c r="DT72" s="472"/>
      <c r="DU72" s="472"/>
      <c r="DV72" s="472"/>
      <c r="DW72" s="472"/>
      <c r="DX72" s="472"/>
      <c r="DY72" s="472"/>
      <c r="DZ72" s="472"/>
      <c r="EA72" s="472"/>
      <c r="EB72" s="472"/>
      <c r="EC72" s="472"/>
      <c r="ED72" s="472"/>
      <c r="EE72" s="472"/>
      <c r="EF72" s="472"/>
      <c r="EG72" s="472"/>
      <c r="EH72" s="472"/>
      <c r="EI72" s="472"/>
      <c r="EJ72" s="472"/>
      <c r="EK72" s="472"/>
      <c r="EL72" s="472"/>
      <c r="EM72" s="472"/>
      <c r="EN72" s="472"/>
      <c r="EO72" s="472"/>
      <c r="EP72" s="472"/>
      <c r="EQ72" s="472"/>
      <c r="ER72" s="472"/>
      <c r="ES72" s="472"/>
      <c r="ET72" s="472"/>
      <c r="EU72" s="472"/>
      <c r="EV72" s="472"/>
      <c r="EW72" s="472"/>
      <c r="EX72" s="472"/>
      <c r="EY72" s="472"/>
      <c r="EZ72" s="472"/>
      <c r="FA72" s="472"/>
      <c r="FB72" s="472"/>
      <c r="FC72" s="472"/>
      <c r="FD72" s="472"/>
      <c r="FE72" s="472"/>
      <c r="FF72" s="472"/>
      <c r="FG72" s="472"/>
      <c r="FH72" s="472"/>
      <c r="FI72" s="472"/>
      <c r="FJ72" s="470"/>
      <c r="FK72" s="470"/>
      <c r="FL72" s="470"/>
      <c r="FM72" s="470"/>
      <c r="FN72" s="470"/>
      <c r="FO72" s="470"/>
      <c r="FP72" s="470"/>
      <c r="FQ72" s="470"/>
      <c r="FR72" s="470"/>
      <c r="FS72" s="470"/>
      <c r="FT72" s="468"/>
      <c r="FU72" s="468"/>
      <c r="FV72" s="468"/>
      <c r="FW72" s="468"/>
      <c r="FX72" s="468"/>
      <c r="FY72" s="468"/>
      <c r="FZ72" s="468"/>
      <c r="GA72" s="468"/>
      <c r="GB72" s="468"/>
      <c r="GC72" s="468"/>
      <c r="GD72" s="468"/>
      <c r="GE72" s="468"/>
      <c r="GF72" s="468"/>
      <c r="GG72" s="468"/>
      <c r="GH72" s="468"/>
      <c r="GI72" s="468"/>
      <c r="GJ72" s="468"/>
      <c r="GK72" s="468"/>
      <c r="GL72" s="468"/>
      <c r="GM72" s="468"/>
      <c r="GN72" s="468"/>
      <c r="GO72" s="468"/>
      <c r="GP72" s="468"/>
      <c r="GQ72" s="468"/>
      <c r="GR72" s="468"/>
      <c r="GS72" s="468"/>
      <c r="GT72" s="468"/>
      <c r="GU72" s="468"/>
      <c r="GV72" s="468"/>
      <c r="GW72" s="468"/>
      <c r="GX72" s="468"/>
      <c r="GY72" s="468"/>
      <c r="GZ72" s="468"/>
    </row>
    <row r="73" spans="5:209" s="467" customFormat="1" ht="20.100000000000001" customHeight="1" x14ac:dyDescent="0.2">
      <c r="E73" s="1138"/>
      <c r="F73" s="1138"/>
      <c r="G73" s="1138"/>
      <c r="H73" s="1138"/>
      <c r="I73" s="1138"/>
      <c r="J73" s="1138"/>
      <c r="K73" s="1138"/>
      <c r="L73" s="1138"/>
      <c r="M73" s="1138"/>
      <c r="N73" s="1138"/>
      <c r="O73" s="1138"/>
      <c r="P73" s="1138"/>
      <c r="Q73" s="477"/>
      <c r="R73" s="476"/>
      <c r="S73" s="1156"/>
      <c r="T73" s="1156"/>
      <c r="U73" s="1156"/>
      <c r="V73" s="1156"/>
      <c r="W73" s="1144" t="s">
        <v>46</v>
      </c>
      <c r="X73" s="1144"/>
      <c r="Y73" s="1144"/>
      <c r="Z73" s="1144"/>
      <c r="AA73" s="1144"/>
      <c r="AB73" s="1144"/>
      <c r="AC73" s="1144"/>
      <c r="AD73" s="1144"/>
      <c r="AE73" s="1144"/>
      <c r="AF73" s="1144"/>
      <c r="AG73" s="1144"/>
      <c r="AH73" s="1144"/>
      <c r="AI73" s="1144"/>
      <c r="AJ73" s="1144"/>
      <c r="AK73" s="1144"/>
      <c r="AL73" s="1144" t="s">
        <v>1396</v>
      </c>
      <c r="AM73" s="1144"/>
      <c r="AN73" s="1144"/>
      <c r="AO73" s="1144"/>
      <c r="AP73" s="1144"/>
      <c r="AQ73" s="1144"/>
      <c r="AR73" s="1144"/>
      <c r="AS73" s="1144"/>
      <c r="AT73" s="1144"/>
      <c r="AU73" s="1144"/>
      <c r="AV73" s="1144"/>
      <c r="AW73" s="1144"/>
      <c r="AX73" s="1144"/>
      <c r="AY73" s="1144"/>
      <c r="AZ73" s="1144"/>
      <c r="BA73" s="1144"/>
      <c r="BB73" s="1144"/>
      <c r="BC73" s="470"/>
      <c r="BD73" s="1129">
        <f>BD68</f>
        <v>0</v>
      </c>
      <c r="BE73" s="1129"/>
      <c r="BF73" s="1129"/>
      <c r="BG73" s="1129"/>
      <c r="BH73" s="1129"/>
      <c r="BI73" s="1129"/>
      <c r="BJ73" s="1129"/>
      <c r="BK73" s="1129"/>
      <c r="BL73" s="1129"/>
      <c r="BM73" s="470"/>
      <c r="BN73" s="1129">
        <f>'CH Equipe'!CC60</f>
        <v>0</v>
      </c>
      <c r="BO73" s="1129"/>
      <c r="BP73" s="1129"/>
      <c r="BQ73" s="1129"/>
      <c r="BR73" s="1129"/>
      <c r="BS73" s="1129"/>
      <c r="BT73" s="1129"/>
      <c r="BU73" s="1129"/>
      <c r="BV73" s="1129"/>
      <c r="BW73" s="1136">
        <f t="shared" si="10"/>
        <v>0</v>
      </c>
      <c r="BX73" s="1136"/>
      <c r="BY73" s="1136"/>
      <c r="BZ73" s="1136"/>
      <c r="CA73" s="1136"/>
      <c r="CB73" s="1136"/>
      <c r="CC73" s="1136"/>
      <c r="CD73" s="1136"/>
      <c r="CE73" s="1136"/>
      <c r="CF73" s="470"/>
      <c r="CG73" s="470"/>
      <c r="CH73" s="440"/>
      <c r="CI73" s="440"/>
      <c r="CJ73" s="440"/>
      <c r="CK73" s="440"/>
      <c r="CL73" s="440"/>
      <c r="CM73" s="440"/>
      <c r="CN73" s="440"/>
      <c r="CO73" s="440"/>
      <c r="CP73" s="440"/>
      <c r="CQ73" s="440"/>
      <c r="CR73" s="440"/>
      <c r="CS73" s="440"/>
      <c r="CT73" s="470"/>
      <c r="CU73" s="298"/>
      <c r="CV73" s="298"/>
      <c r="CW73" s="298"/>
      <c r="CX73" s="298"/>
      <c r="CY73" s="298"/>
      <c r="CZ73" s="298"/>
      <c r="DA73" s="298"/>
      <c r="DB73" s="298"/>
      <c r="DC73" s="298"/>
      <c r="DD73" s="298"/>
      <c r="DE73" s="298"/>
      <c r="DF73" s="298"/>
      <c r="DG73" s="472"/>
      <c r="DH73" s="472"/>
      <c r="DI73" s="472"/>
      <c r="DJ73" s="472"/>
      <c r="DK73" s="472"/>
      <c r="DL73" s="472"/>
      <c r="DM73" s="472"/>
      <c r="DN73" s="472"/>
      <c r="DO73" s="472"/>
      <c r="DP73" s="472"/>
      <c r="DQ73" s="472"/>
      <c r="DR73" s="472"/>
      <c r="DS73" s="472"/>
      <c r="DT73" s="472"/>
      <c r="DU73" s="472"/>
      <c r="DV73" s="472"/>
      <c r="DW73" s="472"/>
      <c r="DX73" s="472"/>
      <c r="DY73" s="472"/>
      <c r="DZ73" s="472"/>
      <c r="EA73" s="472"/>
      <c r="EB73" s="472"/>
      <c r="EC73" s="472"/>
      <c r="ED73" s="472"/>
      <c r="EE73" s="472"/>
      <c r="EF73" s="472"/>
      <c r="EG73" s="472"/>
      <c r="EH73" s="472"/>
      <c r="EI73" s="472"/>
      <c r="EJ73" s="472"/>
      <c r="EK73" s="472"/>
      <c r="EL73" s="472"/>
      <c r="EM73" s="472"/>
      <c r="EN73" s="472"/>
      <c r="EO73" s="472"/>
      <c r="EP73" s="472"/>
      <c r="EQ73" s="472"/>
      <c r="ER73" s="472"/>
      <c r="ES73" s="472"/>
      <c r="ET73" s="472"/>
      <c r="EU73" s="472"/>
      <c r="EV73" s="472"/>
      <c r="EW73" s="472"/>
      <c r="EX73" s="472"/>
      <c r="EY73" s="472"/>
      <c r="EZ73" s="472"/>
      <c r="FA73" s="472"/>
      <c r="FB73" s="472"/>
      <c r="FC73" s="472"/>
      <c r="FD73" s="472"/>
      <c r="FE73" s="472"/>
      <c r="FF73" s="472"/>
      <c r="FG73" s="472"/>
      <c r="FH73" s="472"/>
      <c r="FI73" s="472"/>
      <c r="FJ73" s="470"/>
      <c r="FK73" s="470"/>
      <c r="FL73" s="470"/>
      <c r="FM73" s="470"/>
      <c r="FN73" s="470"/>
      <c r="FO73" s="470"/>
      <c r="FP73" s="470"/>
      <c r="FQ73" s="470"/>
      <c r="FR73" s="470"/>
      <c r="FS73" s="470"/>
      <c r="FT73" s="468"/>
      <c r="FU73" s="468"/>
      <c r="FV73" s="468"/>
      <c r="FW73" s="468"/>
      <c r="FX73" s="468"/>
      <c r="FY73" s="468"/>
      <c r="FZ73" s="468"/>
      <c r="GA73" s="468"/>
      <c r="GB73" s="468"/>
      <c r="GC73" s="468"/>
      <c r="GD73" s="468"/>
      <c r="GE73" s="468"/>
      <c r="GF73" s="468"/>
      <c r="GG73" s="468"/>
      <c r="GH73" s="468"/>
      <c r="GI73" s="468"/>
      <c r="GJ73" s="468"/>
      <c r="GK73" s="468"/>
      <c r="GL73" s="468"/>
      <c r="GM73" s="468"/>
      <c r="GN73" s="468"/>
      <c r="GO73" s="468"/>
      <c r="GP73" s="468"/>
      <c r="GQ73" s="468"/>
      <c r="GR73" s="468"/>
      <c r="GS73" s="468"/>
      <c r="GT73" s="468"/>
      <c r="GU73" s="468"/>
      <c r="GV73" s="468"/>
      <c r="GW73" s="468"/>
      <c r="GX73" s="468"/>
      <c r="GY73" s="468"/>
      <c r="GZ73" s="468"/>
    </row>
    <row r="74" spans="5:209" s="467" customFormat="1" ht="20.100000000000001" customHeight="1" x14ac:dyDescent="0.2">
      <c r="E74" s="1138"/>
      <c r="F74" s="1138"/>
      <c r="G74" s="1138"/>
      <c r="H74" s="1138"/>
      <c r="I74" s="1138"/>
      <c r="J74" s="1138"/>
      <c r="K74" s="1138"/>
      <c r="L74" s="1138"/>
      <c r="M74" s="1138"/>
      <c r="N74" s="1138"/>
      <c r="O74" s="1138"/>
      <c r="P74" s="1138"/>
      <c r="Q74" s="477"/>
      <c r="R74" s="476"/>
      <c r="S74" s="1156"/>
      <c r="T74" s="1156"/>
      <c r="U74" s="1156"/>
      <c r="V74" s="1156"/>
      <c r="W74" s="1144" t="s">
        <v>775</v>
      </c>
      <c r="X74" s="1144"/>
      <c r="Y74" s="1144"/>
      <c r="Z74" s="1144"/>
      <c r="AA74" s="1144"/>
      <c r="AB74" s="1144"/>
      <c r="AC74" s="1144"/>
      <c r="AD74" s="1144"/>
      <c r="AE74" s="1144"/>
      <c r="AF74" s="1144"/>
      <c r="AG74" s="1144"/>
      <c r="AH74" s="1144"/>
      <c r="AI74" s="1144"/>
      <c r="AJ74" s="1144"/>
      <c r="AK74" s="1144"/>
      <c r="AL74" s="1144" t="s">
        <v>1396</v>
      </c>
      <c r="AM74" s="1144"/>
      <c r="AN74" s="1144"/>
      <c r="AO74" s="1144"/>
      <c r="AP74" s="1144"/>
      <c r="AQ74" s="1144"/>
      <c r="AR74" s="1144"/>
      <c r="AS74" s="1144"/>
      <c r="AT74" s="1144"/>
      <c r="AU74" s="1144"/>
      <c r="AV74" s="1144"/>
      <c r="AW74" s="1144"/>
      <c r="AX74" s="1144"/>
      <c r="AY74" s="1144"/>
      <c r="AZ74" s="1144"/>
      <c r="BA74" s="1144"/>
      <c r="BB74" s="1144"/>
      <c r="BC74" s="470"/>
      <c r="BD74" s="1129">
        <f>BD67</f>
        <v>0</v>
      </c>
      <c r="BE74" s="1129"/>
      <c r="BF74" s="1129"/>
      <c r="BG74" s="1129"/>
      <c r="BH74" s="1129"/>
      <c r="BI74" s="1129"/>
      <c r="BJ74" s="1129"/>
      <c r="BK74" s="1129"/>
      <c r="BL74" s="1129"/>
      <c r="BM74" s="470"/>
      <c r="BN74" s="1129">
        <f>'CH Equipe'!CC67</f>
        <v>0</v>
      </c>
      <c r="BO74" s="1129"/>
      <c r="BP74" s="1129"/>
      <c r="BQ74" s="1129"/>
      <c r="BR74" s="1129"/>
      <c r="BS74" s="1129"/>
      <c r="BT74" s="1129"/>
      <c r="BU74" s="1129"/>
      <c r="BV74" s="1129"/>
      <c r="BW74" s="1136">
        <f t="shared" si="10"/>
        <v>0</v>
      </c>
      <c r="BX74" s="1136"/>
      <c r="BY74" s="1136"/>
      <c r="BZ74" s="1136"/>
      <c r="CA74" s="1136"/>
      <c r="CB74" s="1136"/>
      <c r="CC74" s="1136"/>
      <c r="CD74" s="1136"/>
      <c r="CE74" s="1136"/>
      <c r="CF74" s="470"/>
      <c r="CG74" s="470"/>
      <c r="CH74" s="440"/>
      <c r="CI74" s="440"/>
      <c r="CJ74" s="440"/>
      <c r="CK74" s="440"/>
      <c r="CL74" s="440"/>
      <c r="CM74" s="440"/>
      <c r="CN74" s="440"/>
      <c r="CO74" s="440"/>
      <c r="CP74" s="440"/>
      <c r="CQ74" s="440"/>
      <c r="CR74" s="440"/>
      <c r="CS74" s="440"/>
      <c r="CT74" s="470"/>
      <c r="CU74" s="298"/>
      <c r="CV74" s="298"/>
      <c r="CW74" s="298"/>
      <c r="CX74" s="298"/>
      <c r="CY74" s="298"/>
      <c r="CZ74" s="298"/>
      <c r="DA74" s="298"/>
      <c r="DB74" s="298"/>
      <c r="DC74" s="298"/>
      <c r="DD74" s="298"/>
      <c r="DE74" s="298"/>
      <c r="DF74" s="298"/>
      <c r="DG74" s="472"/>
      <c r="DH74" s="472"/>
      <c r="DI74" s="472"/>
      <c r="DJ74" s="472"/>
      <c r="DK74" s="472"/>
      <c r="DL74" s="472"/>
      <c r="DM74" s="472"/>
      <c r="DN74" s="472"/>
      <c r="DO74" s="472"/>
      <c r="DP74" s="472"/>
      <c r="DQ74" s="472"/>
      <c r="DR74" s="472"/>
      <c r="DS74" s="472"/>
      <c r="DT74" s="472"/>
      <c r="DU74" s="472"/>
      <c r="DV74" s="472"/>
      <c r="DW74" s="472"/>
      <c r="DX74" s="472"/>
      <c r="DY74" s="472"/>
      <c r="DZ74" s="472"/>
      <c r="EA74" s="472"/>
      <c r="EB74" s="472"/>
      <c r="EC74" s="472"/>
      <c r="ED74" s="472"/>
      <c r="EE74" s="472"/>
      <c r="EF74" s="472"/>
      <c r="EG74" s="472"/>
      <c r="EH74" s="472"/>
      <c r="EI74" s="472"/>
      <c r="EJ74" s="472"/>
      <c r="EK74" s="472"/>
      <c r="EL74" s="472"/>
      <c r="EM74" s="472"/>
      <c r="EN74" s="472"/>
      <c r="EO74" s="472"/>
      <c r="EP74" s="472"/>
      <c r="EQ74" s="472"/>
      <c r="ER74" s="472"/>
      <c r="ES74" s="472"/>
      <c r="ET74" s="472"/>
      <c r="EU74" s="472"/>
      <c r="EV74" s="472"/>
      <c r="EW74" s="472"/>
      <c r="EX74" s="472"/>
      <c r="EY74" s="472"/>
      <c r="EZ74" s="472"/>
      <c r="FA74" s="472"/>
      <c r="FB74" s="472"/>
      <c r="FC74" s="472"/>
      <c r="FD74" s="472"/>
      <c r="FE74" s="472"/>
      <c r="FF74" s="472"/>
      <c r="FG74" s="472"/>
      <c r="FH74" s="472"/>
      <c r="FI74" s="472"/>
      <c r="FJ74" s="470"/>
      <c r="FK74" s="470"/>
      <c r="FL74" s="470"/>
      <c r="FM74" s="470"/>
      <c r="FN74" s="470"/>
      <c r="FO74" s="470"/>
      <c r="FP74" s="470"/>
      <c r="FQ74" s="470"/>
      <c r="FR74" s="470"/>
      <c r="FS74" s="470"/>
      <c r="FT74" s="468"/>
      <c r="FU74" s="468"/>
      <c r="FV74" s="468"/>
      <c r="FW74" s="468"/>
      <c r="FX74" s="468"/>
      <c r="FY74" s="468"/>
      <c r="FZ74" s="468"/>
      <c r="GA74" s="468"/>
      <c r="GB74" s="468"/>
      <c r="GC74" s="468"/>
      <c r="GD74" s="468"/>
      <c r="GE74" s="468"/>
      <c r="GF74" s="468"/>
      <c r="GG74" s="468"/>
      <c r="GH74" s="468"/>
      <c r="GI74" s="468"/>
      <c r="GJ74" s="468"/>
      <c r="GK74" s="468"/>
      <c r="GL74" s="468"/>
      <c r="GM74" s="468"/>
      <c r="GN74" s="468"/>
      <c r="GO74" s="468"/>
      <c r="GP74" s="468"/>
      <c r="GQ74" s="468"/>
      <c r="GR74" s="468"/>
      <c r="GS74" s="468"/>
      <c r="GT74" s="468"/>
      <c r="GU74" s="468"/>
      <c r="GV74" s="468"/>
      <c r="GW74" s="468"/>
      <c r="GX74" s="468"/>
      <c r="GY74" s="468"/>
      <c r="GZ74" s="468"/>
    </row>
    <row r="75" spans="5:209" s="467" customFormat="1" ht="20.100000000000001" customHeight="1" x14ac:dyDescent="0.2">
      <c r="E75" s="1138"/>
      <c r="F75" s="1138"/>
      <c r="G75" s="1138"/>
      <c r="H75" s="1138"/>
      <c r="I75" s="1138"/>
      <c r="J75" s="1138"/>
      <c r="K75" s="1138"/>
      <c r="L75" s="1138"/>
      <c r="M75" s="1138"/>
      <c r="N75" s="1138"/>
      <c r="O75" s="1138"/>
      <c r="P75" s="1138"/>
      <c r="Q75" s="477"/>
      <c r="R75" s="476"/>
      <c r="S75" s="1156"/>
      <c r="T75" s="1156"/>
      <c r="U75" s="1156"/>
      <c r="V75" s="1156"/>
      <c r="W75" s="1144" t="s">
        <v>936</v>
      </c>
      <c r="X75" s="1144"/>
      <c r="Y75" s="1144"/>
      <c r="Z75" s="1144"/>
      <c r="AA75" s="1144"/>
      <c r="AB75" s="1144"/>
      <c r="AC75" s="1144"/>
      <c r="AD75" s="1144"/>
      <c r="AE75" s="1144"/>
      <c r="AF75" s="1144"/>
      <c r="AG75" s="1144"/>
      <c r="AH75" s="1144"/>
      <c r="AI75" s="1144"/>
      <c r="AJ75" s="1144"/>
      <c r="AK75" s="1144"/>
      <c r="AL75" s="1144" t="s">
        <v>1396</v>
      </c>
      <c r="AM75" s="1144"/>
      <c r="AN75" s="1144"/>
      <c r="AO75" s="1144"/>
      <c r="AP75" s="1144"/>
      <c r="AQ75" s="1144"/>
      <c r="AR75" s="1144"/>
      <c r="AS75" s="1144"/>
      <c r="AT75" s="1144"/>
      <c r="AU75" s="1144"/>
      <c r="AV75" s="1144"/>
      <c r="AW75" s="1144"/>
      <c r="AX75" s="1144"/>
      <c r="AY75" s="1144"/>
      <c r="AZ75" s="1144"/>
      <c r="BA75" s="1144"/>
      <c r="BB75" s="1144"/>
      <c r="BC75" s="470"/>
      <c r="BD75" s="1129">
        <f>BD67</f>
        <v>0</v>
      </c>
      <c r="BE75" s="1129"/>
      <c r="BF75" s="1129"/>
      <c r="BG75" s="1129"/>
      <c r="BH75" s="1129"/>
      <c r="BI75" s="1129"/>
      <c r="BJ75" s="1129"/>
      <c r="BK75" s="1129"/>
      <c r="BL75" s="1129"/>
      <c r="BM75" s="470"/>
      <c r="BN75" s="1129" t="e">
        <f>'CH Equipe'!CC76</f>
        <v>#DIV/0!</v>
      </c>
      <c r="BO75" s="1129"/>
      <c r="BP75" s="1129"/>
      <c r="BQ75" s="1129"/>
      <c r="BR75" s="1129"/>
      <c r="BS75" s="1129"/>
      <c r="BT75" s="1129"/>
      <c r="BU75" s="1129"/>
      <c r="BV75" s="1129"/>
      <c r="BW75" s="1136" t="e">
        <f t="shared" si="10"/>
        <v>#DIV/0!</v>
      </c>
      <c r="BX75" s="1136"/>
      <c r="BY75" s="1136"/>
      <c r="BZ75" s="1136"/>
      <c r="CA75" s="1136"/>
      <c r="CB75" s="1136"/>
      <c r="CC75" s="1136"/>
      <c r="CD75" s="1136"/>
      <c r="CE75" s="1136"/>
      <c r="CF75" s="470"/>
      <c r="CG75" s="470"/>
      <c r="CH75" s="440"/>
      <c r="CI75" s="440"/>
      <c r="CJ75" s="440"/>
      <c r="CK75" s="440"/>
      <c r="CL75" s="440"/>
      <c r="CM75" s="440"/>
      <c r="CN75" s="440"/>
      <c r="CO75" s="440"/>
      <c r="CP75" s="440"/>
      <c r="CQ75" s="440"/>
      <c r="CR75" s="440"/>
      <c r="CS75" s="440"/>
      <c r="CT75" s="470"/>
      <c r="CU75" s="298"/>
      <c r="CV75" s="298"/>
      <c r="CW75" s="298"/>
      <c r="CX75" s="298"/>
      <c r="CY75" s="298"/>
      <c r="CZ75" s="298"/>
      <c r="DA75" s="298"/>
      <c r="DB75" s="298"/>
      <c r="DC75" s="298"/>
      <c r="DD75" s="298"/>
      <c r="DE75" s="298"/>
      <c r="DF75" s="298"/>
      <c r="DG75" s="472"/>
      <c r="DH75" s="472"/>
      <c r="DI75" s="472"/>
      <c r="DJ75" s="472"/>
      <c r="DK75" s="472"/>
      <c r="DL75" s="472"/>
      <c r="DM75" s="472"/>
      <c r="DN75" s="472"/>
      <c r="DO75" s="472"/>
      <c r="DP75" s="472"/>
      <c r="DQ75" s="472"/>
      <c r="DR75" s="472"/>
      <c r="DS75" s="472"/>
      <c r="DT75" s="472"/>
      <c r="DU75" s="472"/>
      <c r="DV75" s="472"/>
      <c r="DW75" s="472"/>
      <c r="DX75" s="472"/>
      <c r="DY75" s="472"/>
      <c r="DZ75" s="472"/>
      <c r="EA75" s="472"/>
      <c r="EB75" s="472"/>
      <c r="EC75" s="472"/>
      <c r="ED75" s="472"/>
      <c r="EE75" s="472"/>
      <c r="EF75" s="472"/>
      <c r="EG75" s="472"/>
      <c r="EH75" s="472"/>
      <c r="EI75" s="472"/>
      <c r="EJ75" s="472"/>
      <c r="EK75" s="472"/>
      <c r="EL75" s="472"/>
      <c r="EM75" s="472"/>
      <c r="EN75" s="472"/>
      <c r="EO75" s="472"/>
      <c r="EP75" s="472"/>
      <c r="EQ75" s="472"/>
      <c r="ER75" s="472"/>
      <c r="ES75" s="472"/>
      <c r="ET75" s="472"/>
      <c r="EU75" s="472"/>
      <c r="EV75" s="472"/>
      <c r="EW75" s="472"/>
      <c r="EX75" s="472"/>
      <c r="EY75" s="472"/>
      <c r="EZ75" s="472"/>
      <c r="FA75" s="472"/>
      <c r="FB75" s="472"/>
      <c r="FC75" s="472"/>
      <c r="FD75" s="472"/>
      <c r="FE75" s="472"/>
      <c r="FF75" s="472"/>
      <c r="FG75" s="472"/>
      <c r="FH75" s="472"/>
      <c r="FI75" s="472"/>
      <c r="FJ75" s="470"/>
      <c r="FK75" s="470"/>
      <c r="FL75" s="470"/>
      <c r="FM75" s="470"/>
      <c r="FN75" s="470"/>
      <c r="FO75" s="470"/>
      <c r="FP75" s="470"/>
      <c r="FQ75" s="470"/>
      <c r="FR75" s="470"/>
      <c r="FS75" s="470"/>
      <c r="FT75" s="468"/>
      <c r="FU75" s="468"/>
      <c r="FV75" s="468"/>
      <c r="FW75" s="468"/>
      <c r="FX75" s="468"/>
      <c r="FY75" s="468"/>
      <c r="FZ75" s="468"/>
      <c r="GA75" s="468"/>
      <c r="GB75" s="468"/>
      <c r="GC75" s="468"/>
      <c r="GD75" s="468"/>
      <c r="GE75" s="468"/>
      <c r="GF75" s="468"/>
      <c r="GG75" s="468"/>
      <c r="GH75" s="468"/>
      <c r="GI75" s="468"/>
      <c r="GJ75" s="468"/>
      <c r="GK75" s="468"/>
      <c r="GL75" s="468"/>
      <c r="GM75" s="468"/>
      <c r="GN75" s="468"/>
      <c r="GO75" s="468"/>
      <c r="GP75" s="468"/>
      <c r="GQ75" s="468"/>
      <c r="GR75" s="468"/>
      <c r="GS75" s="468"/>
      <c r="GT75" s="468"/>
      <c r="GU75" s="468"/>
      <c r="GV75" s="468"/>
      <c r="GW75" s="468"/>
      <c r="GX75" s="468"/>
      <c r="GY75" s="468"/>
      <c r="GZ75" s="468"/>
    </row>
    <row r="76" spans="5:209" s="467" customFormat="1" ht="5.0999999999999996" customHeight="1" x14ac:dyDescent="0.2">
      <c r="E76" s="1138"/>
      <c r="F76" s="1138"/>
      <c r="G76" s="1138"/>
      <c r="H76" s="1138"/>
      <c r="I76" s="1138"/>
      <c r="J76" s="1138"/>
      <c r="K76" s="1138"/>
      <c r="L76" s="1138"/>
      <c r="M76" s="1138"/>
      <c r="N76" s="1138"/>
      <c r="O76" s="1138"/>
      <c r="P76" s="1138"/>
      <c r="Q76" s="477"/>
      <c r="R76" s="476"/>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39"/>
      <c r="AY76" s="1139"/>
      <c r="AZ76" s="1139"/>
      <c r="BA76" s="1139"/>
      <c r="BB76" s="1139"/>
      <c r="BC76" s="470"/>
      <c r="BD76" s="1142"/>
      <c r="BE76" s="1142"/>
      <c r="BF76" s="1142"/>
      <c r="BG76" s="1142"/>
      <c r="BH76" s="1142"/>
      <c r="BI76" s="1142"/>
      <c r="BJ76" s="1142"/>
      <c r="BK76" s="1142"/>
      <c r="BL76" s="1142"/>
      <c r="BM76" s="470"/>
      <c r="BN76" s="470"/>
      <c r="BO76" s="470"/>
      <c r="BP76" s="470"/>
      <c r="BQ76" s="470"/>
      <c r="BR76" s="470"/>
      <c r="BS76" s="470"/>
      <c r="BT76" s="470"/>
      <c r="BU76" s="470"/>
      <c r="BV76" s="470"/>
      <c r="BW76" s="470"/>
      <c r="BX76" s="470"/>
      <c r="BY76" s="470"/>
      <c r="BZ76" s="470"/>
      <c r="CA76" s="470"/>
      <c r="CB76" s="470"/>
      <c r="CC76" s="470"/>
      <c r="CD76" s="470"/>
      <c r="CE76" s="470"/>
      <c r="CF76" s="470"/>
      <c r="CG76" s="470"/>
      <c r="CH76" s="1142"/>
      <c r="CI76" s="1142"/>
      <c r="CJ76" s="1142"/>
      <c r="CK76" s="1142"/>
      <c r="CL76" s="1142"/>
      <c r="CM76" s="1142"/>
      <c r="CN76" s="1142"/>
      <c r="CO76" s="1142"/>
      <c r="CP76" s="1142"/>
      <c r="CQ76" s="1142"/>
      <c r="CR76" s="1142"/>
      <c r="CS76" s="1142"/>
      <c r="CT76" s="470"/>
      <c r="CU76" s="1142"/>
      <c r="CV76" s="1142"/>
      <c r="CW76" s="1142"/>
      <c r="CX76" s="1142"/>
      <c r="CY76" s="1142"/>
      <c r="CZ76" s="1142"/>
      <c r="DA76" s="1142"/>
      <c r="DB76" s="1142"/>
      <c r="DC76" s="1142"/>
      <c r="DD76" s="1142"/>
      <c r="DE76" s="1142"/>
      <c r="DF76" s="1142"/>
      <c r="DG76" s="472"/>
      <c r="DH76" s="472"/>
      <c r="DI76" s="472"/>
      <c r="DJ76" s="472"/>
      <c r="DK76" s="472"/>
      <c r="DL76" s="472"/>
      <c r="DM76" s="472"/>
      <c r="DN76" s="472"/>
      <c r="DO76" s="472"/>
      <c r="DP76" s="472"/>
      <c r="DQ76" s="472"/>
      <c r="DR76" s="472"/>
      <c r="DS76" s="472"/>
      <c r="DT76" s="472"/>
      <c r="DU76" s="472"/>
      <c r="DV76" s="472"/>
      <c r="DW76" s="472"/>
      <c r="DX76" s="472"/>
      <c r="DY76" s="472"/>
      <c r="DZ76" s="472"/>
      <c r="EA76" s="472"/>
      <c r="EB76" s="472"/>
      <c r="EC76" s="472"/>
      <c r="ED76" s="472"/>
      <c r="EE76" s="472"/>
      <c r="EF76" s="472"/>
      <c r="EG76" s="472"/>
      <c r="EH76" s="472"/>
      <c r="EI76" s="472"/>
      <c r="EJ76" s="472"/>
      <c r="EK76" s="472"/>
      <c r="EL76" s="472"/>
      <c r="EM76" s="472"/>
      <c r="EN76" s="472"/>
      <c r="EO76" s="472"/>
      <c r="EP76" s="472"/>
      <c r="EQ76" s="472"/>
      <c r="ER76" s="472"/>
      <c r="ES76" s="472"/>
      <c r="ET76" s="472"/>
      <c r="EU76" s="472"/>
      <c r="EV76" s="472"/>
      <c r="EW76" s="472"/>
      <c r="EX76" s="472"/>
      <c r="EY76" s="472"/>
      <c r="EZ76" s="472"/>
      <c r="FA76" s="472"/>
      <c r="FB76" s="472"/>
      <c r="FC76" s="472"/>
      <c r="FD76" s="472"/>
      <c r="FE76" s="472"/>
      <c r="FF76" s="472"/>
      <c r="FG76" s="472"/>
      <c r="FH76" s="472"/>
      <c r="FI76" s="472"/>
      <c r="FJ76" s="470"/>
      <c r="FK76" s="470"/>
      <c r="FL76" s="470"/>
      <c r="FM76" s="470"/>
      <c r="FN76" s="470"/>
      <c r="FO76" s="470"/>
      <c r="FP76" s="470"/>
      <c r="FQ76" s="470"/>
      <c r="FR76" s="470"/>
      <c r="FS76" s="470"/>
      <c r="FT76" s="468"/>
      <c r="FU76" s="468"/>
      <c r="FV76" s="468"/>
      <c r="FW76" s="468"/>
      <c r="FX76" s="468"/>
      <c r="FY76" s="468"/>
      <c r="FZ76" s="468"/>
      <c r="GA76" s="468"/>
      <c r="GB76" s="468"/>
      <c r="GC76" s="468"/>
      <c r="GD76" s="468"/>
      <c r="GE76" s="468"/>
      <c r="GF76" s="468"/>
      <c r="GG76" s="468"/>
      <c r="GH76" s="468"/>
      <c r="GI76" s="468"/>
      <c r="GJ76" s="468"/>
      <c r="GK76" s="468"/>
      <c r="GL76" s="468"/>
      <c r="GM76" s="468"/>
      <c r="GN76" s="468"/>
      <c r="GO76" s="468"/>
      <c r="GP76" s="468"/>
      <c r="GQ76" s="468"/>
      <c r="GR76" s="468"/>
      <c r="GS76" s="468"/>
      <c r="GT76" s="468"/>
      <c r="GU76" s="468"/>
      <c r="GV76" s="468"/>
      <c r="GW76" s="468"/>
      <c r="GX76" s="468"/>
      <c r="GY76" s="468"/>
      <c r="GZ76" s="468"/>
    </row>
    <row r="77" spans="5:209" s="467" customFormat="1" ht="24.75" customHeight="1" x14ac:dyDescent="0.2">
      <c r="E77" s="1138"/>
      <c r="F77" s="1138"/>
      <c r="G77" s="1138"/>
      <c r="H77" s="1138"/>
      <c r="I77" s="1138"/>
      <c r="J77" s="1138"/>
      <c r="K77" s="1138"/>
      <c r="L77" s="1138"/>
      <c r="M77" s="1138"/>
      <c r="N77" s="1138"/>
      <c r="O77" s="1138"/>
      <c r="P77" s="1138"/>
      <c r="Q77" s="477"/>
      <c r="R77" s="476"/>
      <c r="S77" s="1139"/>
      <c r="T77" s="1139"/>
      <c r="U77" s="1139"/>
      <c r="V77" s="1139"/>
      <c r="W77" s="1139"/>
      <c r="X77" s="1139"/>
      <c r="Y77" s="1139"/>
      <c r="Z77" s="1139"/>
      <c r="AA77" s="1139"/>
      <c r="AB77" s="1139"/>
      <c r="AC77" s="1139"/>
      <c r="AD77" s="1139"/>
      <c r="AE77" s="1139"/>
      <c r="AF77" s="1139"/>
      <c r="AG77" s="1139"/>
      <c r="AH77" s="1139"/>
      <c r="AI77" s="1139"/>
      <c r="AJ77" s="1139"/>
      <c r="AK77" s="1139"/>
      <c r="AL77" s="1139"/>
      <c r="AM77" s="1139"/>
      <c r="AN77" s="1139"/>
      <c r="AO77" s="1139"/>
      <c r="AP77" s="1139"/>
      <c r="AQ77" s="1139"/>
      <c r="AR77" s="1139"/>
      <c r="AS77" s="1139"/>
      <c r="AT77" s="1139"/>
      <c r="AU77" s="1139"/>
      <c r="AV77" s="1139"/>
      <c r="AW77" s="1139"/>
      <c r="AX77" s="1139"/>
      <c r="AY77" s="1139"/>
      <c r="AZ77" s="1139"/>
      <c r="BA77" s="1139"/>
      <c r="BB77" s="1139"/>
      <c r="BC77" s="470"/>
      <c r="BD77" s="1142"/>
      <c r="BE77" s="1142"/>
      <c r="BF77" s="1142"/>
      <c r="BG77" s="1142"/>
      <c r="BH77" s="1142"/>
      <c r="BI77" s="1142"/>
      <c r="BJ77" s="1142"/>
      <c r="BK77" s="1142"/>
      <c r="BL77" s="1142"/>
      <c r="BM77" s="470"/>
      <c r="BN77" s="468"/>
      <c r="BO77" s="468"/>
      <c r="BP77" s="468"/>
      <c r="BQ77" s="468"/>
      <c r="BR77" s="468"/>
      <c r="BS77" s="468"/>
      <c r="BT77" s="468"/>
      <c r="BU77" s="468"/>
      <c r="BV77" s="468"/>
      <c r="BW77" s="1129" t="s">
        <v>1398</v>
      </c>
      <c r="BX77" s="1129"/>
      <c r="BY77" s="1129"/>
      <c r="BZ77" s="1129"/>
      <c r="CA77" s="1129"/>
      <c r="CB77" s="1129"/>
      <c r="CC77" s="1129"/>
      <c r="CD77" s="1129"/>
      <c r="CE77" s="1129"/>
      <c r="CF77" s="470"/>
      <c r="CG77" s="470"/>
      <c r="CH77" s="1010"/>
      <c r="CI77" s="1011"/>
      <c r="CJ77" s="1011"/>
      <c r="CK77" s="1011"/>
      <c r="CL77" s="1011"/>
      <c r="CM77" s="1011"/>
      <c r="CN77" s="1011"/>
      <c r="CO77" s="1011"/>
      <c r="CP77" s="1011"/>
      <c r="CQ77" s="1011"/>
      <c r="CR77" s="1011"/>
      <c r="CS77" s="1019"/>
      <c r="CT77" s="470"/>
      <c r="CU77" s="1146">
        <f>SUM('[1]CH Equipe'!CG121:CO121)</f>
        <v>0</v>
      </c>
      <c r="CV77" s="1147"/>
      <c r="CW77" s="1147"/>
      <c r="CX77" s="1147"/>
      <c r="CY77" s="1147"/>
      <c r="CZ77" s="1147"/>
      <c r="DA77" s="1147"/>
      <c r="DB77" s="1147"/>
      <c r="DC77" s="1147"/>
      <c r="DD77" s="1147"/>
      <c r="DE77" s="1147"/>
      <c r="DF77" s="1148"/>
      <c r="DG77" s="472"/>
      <c r="DH77" s="472"/>
      <c r="DI77" s="472"/>
      <c r="DJ77" s="472"/>
      <c r="DK77" s="472"/>
      <c r="DL77" s="472"/>
      <c r="DM77" s="472"/>
      <c r="DN77" s="472"/>
      <c r="DO77" s="472"/>
      <c r="DP77" s="472"/>
      <c r="DQ77" s="472"/>
      <c r="DR77" s="472"/>
      <c r="DS77" s="472"/>
      <c r="DT77" s="472"/>
      <c r="DU77" s="472"/>
      <c r="DV77" s="472"/>
      <c r="DW77" s="472"/>
      <c r="DX77" s="472"/>
      <c r="DY77" s="472"/>
      <c r="DZ77" s="472"/>
      <c r="EA77" s="472"/>
      <c r="EB77" s="472"/>
      <c r="EC77" s="472"/>
      <c r="ED77" s="472"/>
      <c r="EE77" s="472"/>
      <c r="EF77" s="472"/>
      <c r="EG77" s="472"/>
      <c r="EH77" s="472"/>
      <c r="EI77" s="472"/>
      <c r="EJ77" s="472"/>
      <c r="EK77" s="472"/>
      <c r="EL77" s="472"/>
      <c r="EM77" s="472"/>
      <c r="EN77" s="472"/>
      <c r="EO77" s="472"/>
      <c r="EP77" s="472"/>
      <c r="EQ77" s="472"/>
      <c r="ER77" s="472"/>
      <c r="ES77" s="472"/>
      <c r="ET77" s="472"/>
      <c r="EU77" s="472"/>
      <c r="EV77" s="472"/>
      <c r="EW77" s="472"/>
      <c r="EX77" s="472"/>
      <c r="EY77" s="472"/>
      <c r="EZ77" s="472"/>
      <c r="FA77" s="472"/>
      <c r="FB77" s="472"/>
      <c r="FC77" s="472"/>
      <c r="FD77" s="472"/>
      <c r="FE77" s="472"/>
      <c r="FF77" s="472"/>
      <c r="FG77" s="472"/>
      <c r="FH77" s="472"/>
      <c r="FI77" s="472"/>
      <c r="FJ77" s="470"/>
      <c r="FK77" s="470"/>
      <c r="FL77" s="470"/>
      <c r="FM77" s="470"/>
      <c r="FN77" s="470"/>
      <c r="FO77" s="470"/>
      <c r="FP77" s="470"/>
      <c r="FQ77" s="470"/>
      <c r="FR77" s="470"/>
      <c r="FS77" s="470"/>
      <c r="FT77" s="468"/>
      <c r="FU77" s="468"/>
      <c r="FV77" s="468"/>
      <c r="FW77" s="468"/>
      <c r="FX77" s="468"/>
      <c r="FY77" s="468"/>
      <c r="FZ77" s="468"/>
      <c r="GA77" s="468"/>
      <c r="GB77" s="468"/>
      <c r="GC77" s="468"/>
      <c r="GD77" s="468"/>
      <c r="GE77" s="468"/>
      <c r="GF77" s="468"/>
      <c r="GG77" s="468"/>
      <c r="GH77" s="468"/>
      <c r="GI77" s="468"/>
      <c r="GJ77" s="468"/>
      <c r="GK77" s="468"/>
      <c r="GL77" s="468"/>
      <c r="GM77" s="468"/>
      <c r="GN77" s="468"/>
      <c r="GO77" s="468"/>
      <c r="GP77" s="468"/>
      <c r="GQ77" s="468"/>
      <c r="GR77" s="468"/>
      <c r="GS77" s="468"/>
      <c r="GT77" s="468"/>
      <c r="GU77" s="468"/>
      <c r="GV77" s="468"/>
      <c r="GW77" s="468"/>
      <c r="GX77" s="468"/>
      <c r="GY77" s="468"/>
      <c r="GZ77" s="468"/>
    </row>
    <row r="78" spans="5:209" s="467" customFormat="1" ht="5.0999999999999996" customHeight="1" x14ac:dyDescent="0.2">
      <c r="E78" s="1138"/>
      <c r="F78" s="1138"/>
      <c r="G78" s="1138"/>
      <c r="H78" s="1138"/>
      <c r="I78" s="1138"/>
      <c r="J78" s="1138"/>
      <c r="K78" s="1138"/>
      <c r="L78" s="1138"/>
      <c r="M78" s="1138"/>
      <c r="N78" s="1138"/>
      <c r="O78" s="1138"/>
      <c r="P78" s="1138"/>
      <c r="Q78" s="477"/>
      <c r="R78" s="476"/>
      <c r="S78" s="1139"/>
      <c r="T78" s="1139"/>
      <c r="U78" s="1139"/>
      <c r="V78" s="1139"/>
      <c r="W78" s="1139"/>
      <c r="X78" s="1139"/>
      <c r="Y78" s="1139"/>
      <c r="Z78" s="1139"/>
      <c r="AA78" s="1139"/>
      <c r="AB78" s="1139"/>
      <c r="AC78" s="1139"/>
      <c r="AD78" s="1139"/>
      <c r="AE78" s="1139"/>
      <c r="AF78" s="1139"/>
      <c r="AG78" s="1139"/>
      <c r="AH78" s="1139"/>
      <c r="AI78" s="1139"/>
      <c r="AJ78" s="1139"/>
      <c r="AK78" s="1139"/>
      <c r="AL78" s="1139"/>
      <c r="AM78" s="1139"/>
      <c r="AN78" s="1139"/>
      <c r="AO78" s="1139"/>
      <c r="AP78" s="1139"/>
      <c r="AQ78" s="1139"/>
      <c r="AR78" s="1139"/>
      <c r="AS78" s="1139"/>
      <c r="AT78" s="1139"/>
      <c r="AU78" s="1139"/>
      <c r="AV78" s="1139"/>
      <c r="AW78" s="1139"/>
      <c r="AX78" s="1139"/>
      <c r="AY78" s="1139"/>
      <c r="AZ78" s="1139"/>
      <c r="BA78" s="1139"/>
      <c r="BB78" s="1139"/>
      <c r="BC78" s="470"/>
      <c r="BD78" s="1142"/>
      <c r="BE78" s="1142"/>
      <c r="BF78" s="1142"/>
      <c r="BG78" s="1142"/>
      <c r="BH78" s="1142"/>
      <c r="BI78" s="1142"/>
      <c r="BJ78" s="1142"/>
      <c r="BK78" s="1142"/>
      <c r="BL78" s="1142"/>
      <c r="BM78" s="470"/>
      <c r="BN78" s="470"/>
      <c r="BO78" s="470"/>
      <c r="BP78" s="470"/>
      <c r="BQ78" s="470"/>
      <c r="BR78" s="470"/>
      <c r="BS78" s="470"/>
      <c r="BT78" s="470"/>
      <c r="BU78" s="470"/>
      <c r="BV78" s="470"/>
      <c r="BW78" s="470"/>
      <c r="BX78" s="470"/>
      <c r="BY78" s="470"/>
      <c r="BZ78" s="470"/>
      <c r="CA78" s="470"/>
      <c r="CB78" s="470"/>
      <c r="CC78" s="470"/>
      <c r="CD78" s="470"/>
      <c r="CE78" s="470"/>
      <c r="CF78" s="470"/>
      <c r="CG78" s="470"/>
      <c r="CH78" s="1142"/>
      <c r="CI78" s="1142"/>
      <c r="CJ78" s="1142"/>
      <c r="CK78" s="1142"/>
      <c r="CL78" s="1142"/>
      <c r="CM78" s="1142"/>
      <c r="CN78" s="1142"/>
      <c r="CO78" s="1142"/>
      <c r="CP78" s="1142"/>
      <c r="CQ78" s="1142"/>
      <c r="CR78" s="1142"/>
      <c r="CS78" s="1142"/>
      <c r="CT78" s="470"/>
      <c r="CU78" s="1142"/>
      <c r="CV78" s="1142"/>
      <c r="CW78" s="1142"/>
      <c r="CX78" s="1142"/>
      <c r="CY78" s="1142"/>
      <c r="CZ78" s="1142"/>
      <c r="DA78" s="1142"/>
      <c r="DB78" s="1142"/>
      <c r="DC78" s="1142"/>
      <c r="DD78" s="1142"/>
      <c r="DE78" s="1142"/>
      <c r="DF78" s="1142"/>
      <c r="DG78" s="472"/>
      <c r="DH78" s="472"/>
      <c r="DI78" s="472"/>
      <c r="DJ78" s="472"/>
      <c r="DK78" s="472"/>
      <c r="DL78" s="472"/>
      <c r="DM78" s="472"/>
      <c r="DN78" s="472"/>
      <c r="DO78" s="472"/>
      <c r="DP78" s="472"/>
      <c r="DQ78" s="472"/>
      <c r="DR78" s="472"/>
      <c r="DS78" s="472"/>
      <c r="DT78" s="472"/>
      <c r="DU78" s="472"/>
      <c r="DV78" s="472"/>
      <c r="DW78" s="472"/>
      <c r="DX78" s="472"/>
      <c r="DY78" s="472"/>
      <c r="DZ78" s="472"/>
      <c r="EA78" s="472"/>
      <c r="EB78" s="472"/>
      <c r="EC78" s="472"/>
      <c r="ED78" s="472"/>
      <c r="EE78" s="472"/>
      <c r="EF78" s="472"/>
      <c r="EG78" s="472"/>
      <c r="EH78" s="472"/>
      <c r="EI78" s="472"/>
      <c r="EJ78" s="472"/>
      <c r="EK78" s="472"/>
      <c r="EL78" s="472"/>
      <c r="EM78" s="472"/>
      <c r="EN78" s="472"/>
      <c r="EO78" s="472"/>
      <c r="EP78" s="472"/>
      <c r="EQ78" s="472"/>
      <c r="ER78" s="472"/>
      <c r="ES78" s="472"/>
      <c r="ET78" s="472"/>
      <c r="EU78" s="472"/>
      <c r="EV78" s="472"/>
      <c r="EW78" s="472"/>
      <c r="EX78" s="472"/>
      <c r="EY78" s="472"/>
      <c r="EZ78" s="472"/>
      <c r="FA78" s="472"/>
      <c r="FB78" s="472"/>
      <c r="FC78" s="472"/>
      <c r="FD78" s="472"/>
      <c r="FE78" s="472"/>
      <c r="FF78" s="472"/>
      <c r="FG78" s="472"/>
      <c r="FH78" s="472"/>
      <c r="FI78" s="472"/>
      <c r="FJ78" s="470"/>
      <c r="FK78" s="470"/>
      <c r="FL78" s="470"/>
      <c r="FM78" s="470"/>
      <c r="FN78" s="470"/>
      <c r="FO78" s="470"/>
      <c r="FP78" s="470"/>
      <c r="FQ78" s="470"/>
      <c r="FR78" s="470"/>
      <c r="FS78" s="470"/>
      <c r="FT78" s="468"/>
      <c r="FU78" s="468"/>
      <c r="FV78" s="468"/>
      <c r="FW78" s="468"/>
      <c r="FX78" s="468"/>
      <c r="FY78" s="468"/>
      <c r="FZ78" s="468"/>
      <c r="GA78" s="468"/>
      <c r="GB78" s="468"/>
      <c r="GC78" s="468"/>
      <c r="GD78" s="468"/>
      <c r="GE78" s="468"/>
      <c r="GF78" s="468"/>
      <c r="GG78" s="468"/>
      <c r="GH78" s="468"/>
      <c r="GI78" s="468"/>
      <c r="GJ78" s="468"/>
      <c r="GK78" s="468"/>
      <c r="GL78" s="468"/>
      <c r="GM78" s="468"/>
      <c r="GN78" s="468"/>
      <c r="GO78" s="468"/>
      <c r="GP78" s="468"/>
      <c r="GQ78" s="468"/>
      <c r="GR78" s="468"/>
      <c r="GS78" s="468"/>
      <c r="GT78" s="468"/>
      <c r="GU78" s="468"/>
      <c r="GV78" s="468"/>
      <c r="GW78" s="468"/>
      <c r="GX78" s="468"/>
      <c r="GY78" s="468"/>
      <c r="GZ78" s="468"/>
    </row>
    <row r="79" spans="5:209" s="467" customFormat="1" ht="25.5" customHeight="1" x14ac:dyDescent="0.2">
      <c r="E79" s="1138"/>
      <c r="F79" s="1138"/>
      <c r="G79" s="1138"/>
      <c r="H79" s="1138"/>
      <c r="I79" s="1138"/>
      <c r="J79" s="1138"/>
      <c r="K79" s="1138"/>
      <c r="L79" s="1138"/>
      <c r="M79" s="1138"/>
      <c r="N79" s="1138"/>
      <c r="O79" s="1138"/>
      <c r="P79" s="1138"/>
      <c r="Q79" s="477"/>
      <c r="R79" s="476"/>
      <c r="S79" s="1149" t="s">
        <v>371</v>
      </c>
      <c r="T79" s="1144"/>
      <c r="U79" s="1144"/>
      <c r="V79" s="1144"/>
      <c r="W79" s="1144"/>
      <c r="X79" s="1144"/>
      <c r="Y79" s="1144"/>
      <c r="Z79" s="1144"/>
      <c r="AA79" s="1144"/>
      <c r="AB79" s="1144"/>
      <c r="AC79" s="1144"/>
      <c r="AD79" s="1144"/>
      <c r="AE79" s="1144"/>
      <c r="AF79" s="1144"/>
      <c r="AG79" s="1144"/>
      <c r="AH79" s="1144"/>
      <c r="AI79" s="1144"/>
      <c r="AJ79" s="1144"/>
      <c r="AK79" s="1144"/>
      <c r="AL79" s="1144" t="s">
        <v>1399</v>
      </c>
      <c r="AM79" s="1144"/>
      <c r="AN79" s="1144"/>
      <c r="AO79" s="1144"/>
      <c r="AP79" s="1144"/>
      <c r="AQ79" s="1144"/>
      <c r="AR79" s="1144"/>
      <c r="AS79" s="1144"/>
      <c r="AT79" s="1144"/>
      <c r="AU79" s="1144"/>
      <c r="AV79" s="1144"/>
      <c r="AW79" s="1144"/>
      <c r="AX79" s="1144"/>
      <c r="AY79" s="1144"/>
      <c r="AZ79" s="1144"/>
      <c r="BA79" s="1144"/>
      <c r="BB79" s="1144"/>
      <c r="BC79" s="470"/>
      <c r="BD79" s="1129">
        <f>BD67</f>
        <v>0</v>
      </c>
      <c r="BE79" s="1129"/>
      <c r="BF79" s="1129"/>
      <c r="BG79" s="1129"/>
      <c r="BH79" s="1129"/>
      <c r="BI79" s="1129"/>
      <c r="BJ79" s="1129"/>
      <c r="BK79" s="1129"/>
      <c r="BL79" s="1129"/>
      <c r="BM79" s="470"/>
      <c r="BN79" s="1142"/>
      <c r="BO79" s="1142"/>
      <c r="BP79" s="1142"/>
      <c r="BQ79" s="1142"/>
      <c r="BR79" s="1142"/>
      <c r="BS79" s="1142"/>
      <c r="BT79" s="1142"/>
      <c r="BU79" s="1142"/>
      <c r="BV79" s="1142"/>
      <c r="BW79" s="1129" t="e">
        <f>'CH Equipe'!CG116</f>
        <v>#DIV/0!</v>
      </c>
      <c r="BX79" s="1129"/>
      <c r="BY79" s="1129"/>
      <c r="BZ79" s="1129"/>
      <c r="CA79" s="1129"/>
      <c r="CB79" s="1129"/>
      <c r="CC79" s="1129"/>
      <c r="CD79" s="1129"/>
      <c r="CE79" s="1129"/>
      <c r="CF79" s="470"/>
      <c r="CG79" s="470"/>
      <c r="CH79" s="1010"/>
      <c r="CI79" s="1011"/>
      <c r="CJ79" s="1011"/>
      <c r="CK79" s="1011"/>
      <c r="CL79" s="1011"/>
      <c r="CM79" s="1011"/>
      <c r="CN79" s="1011"/>
      <c r="CO79" s="1011"/>
      <c r="CP79" s="1011"/>
      <c r="CQ79" s="1011"/>
      <c r="CR79" s="1011"/>
      <c r="CS79" s="1019"/>
      <c r="CT79" s="470"/>
      <c r="CU79" s="1146">
        <f>SUM('[1]CH Equipe'!CG123:CO123)</f>
        <v>0</v>
      </c>
      <c r="CV79" s="1147"/>
      <c r="CW79" s="1147"/>
      <c r="CX79" s="1147"/>
      <c r="CY79" s="1147"/>
      <c r="CZ79" s="1147"/>
      <c r="DA79" s="1147"/>
      <c r="DB79" s="1147"/>
      <c r="DC79" s="1147"/>
      <c r="DD79" s="1147"/>
      <c r="DE79" s="1147"/>
      <c r="DF79" s="1148"/>
      <c r="DG79" s="472"/>
      <c r="DH79" s="472"/>
      <c r="DI79" s="472"/>
      <c r="DJ79" s="472"/>
      <c r="DK79" s="472"/>
      <c r="DL79" s="472"/>
      <c r="DM79" s="472"/>
      <c r="DN79" s="472"/>
      <c r="DO79" s="472"/>
      <c r="DP79" s="472"/>
      <c r="DQ79" s="472"/>
      <c r="DR79" s="472"/>
      <c r="DS79" s="472"/>
      <c r="DT79" s="472"/>
      <c r="DU79" s="472"/>
      <c r="DV79" s="472"/>
      <c r="DW79" s="472"/>
      <c r="DX79" s="472"/>
      <c r="DY79" s="472"/>
      <c r="DZ79" s="472"/>
      <c r="EA79" s="472"/>
      <c r="EB79" s="472"/>
      <c r="EC79" s="472"/>
      <c r="ED79" s="472"/>
      <c r="EE79" s="472"/>
      <c r="EF79" s="472"/>
      <c r="EG79" s="472"/>
      <c r="EH79" s="472"/>
      <c r="EI79" s="472"/>
      <c r="EJ79" s="472"/>
      <c r="EK79" s="472"/>
      <c r="EL79" s="472"/>
      <c r="EM79" s="472"/>
      <c r="EN79" s="472"/>
      <c r="EO79" s="472"/>
      <c r="EP79" s="472"/>
      <c r="EQ79" s="472"/>
      <c r="ER79" s="472"/>
      <c r="ES79" s="472"/>
      <c r="ET79" s="472"/>
      <c r="EU79" s="472"/>
      <c r="EV79" s="472"/>
      <c r="EW79" s="472"/>
      <c r="EX79" s="472"/>
      <c r="EY79" s="472"/>
      <c r="EZ79" s="472"/>
      <c r="FA79" s="472"/>
      <c r="FB79" s="472"/>
      <c r="FC79" s="472"/>
      <c r="FD79" s="472"/>
      <c r="FE79" s="472"/>
      <c r="FF79" s="472"/>
      <c r="FG79" s="472"/>
      <c r="FH79" s="472"/>
      <c r="FI79" s="472"/>
      <c r="FJ79" s="470"/>
      <c r="FK79" s="470"/>
      <c r="FL79" s="470"/>
      <c r="FM79" s="470"/>
      <c r="FN79" s="470"/>
      <c r="FO79" s="470"/>
      <c r="FP79" s="470"/>
      <c r="FQ79" s="470"/>
      <c r="FR79" s="470"/>
      <c r="FS79" s="470"/>
      <c r="FT79" s="468"/>
      <c r="FU79" s="468"/>
      <c r="FV79" s="468"/>
      <c r="FW79" s="468"/>
      <c r="FX79" s="468"/>
      <c r="FY79" s="468"/>
      <c r="FZ79" s="468"/>
      <c r="GA79" s="468"/>
      <c r="GB79" s="468"/>
      <c r="GC79" s="468"/>
      <c r="GD79" s="468"/>
      <c r="GE79" s="468"/>
      <c r="GF79" s="468"/>
      <c r="GG79" s="468"/>
      <c r="GH79" s="468"/>
      <c r="GI79" s="468"/>
      <c r="GJ79" s="468"/>
      <c r="GK79" s="468"/>
      <c r="GL79" s="468"/>
      <c r="GM79" s="468"/>
      <c r="GN79" s="468"/>
      <c r="GO79" s="468"/>
      <c r="GP79" s="468"/>
      <c r="GQ79" s="468"/>
      <c r="GR79" s="468"/>
      <c r="GS79" s="468"/>
      <c r="GT79" s="468"/>
      <c r="GU79" s="468"/>
      <c r="GV79" s="468"/>
      <c r="GW79" s="468"/>
      <c r="GX79" s="468"/>
      <c r="GY79" s="468"/>
      <c r="GZ79" s="468"/>
    </row>
    <row r="80" spans="5:209" s="467" customFormat="1" ht="5.0999999999999996" customHeight="1" x14ac:dyDescent="0.2">
      <c r="E80" s="1138"/>
      <c r="F80" s="1138"/>
      <c r="G80" s="1138"/>
      <c r="H80" s="1138"/>
      <c r="I80" s="1138"/>
      <c r="J80" s="1138"/>
      <c r="K80" s="1138"/>
      <c r="L80" s="1138"/>
      <c r="M80" s="1138"/>
      <c r="N80" s="1138"/>
      <c r="O80" s="1138"/>
      <c r="P80" s="1138"/>
      <c r="Q80" s="477"/>
      <c r="R80" s="476"/>
      <c r="S80" s="1139"/>
      <c r="T80" s="1139"/>
      <c r="U80" s="1139"/>
      <c r="V80" s="1139"/>
      <c r="W80" s="1139"/>
      <c r="X80" s="1139"/>
      <c r="Y80" s="1139"/>
      <c r="Z80" s="1139"/>
      <c r="AA80" s="1139"/>
      <c r="AB80" s="1139"/>
      <c r="AC80" s="1139"/>
      <c r="AD80" s="1139"/>
      <c r="AE80" s="1139"/>
      <c r="AF80" s="1139"/>
      <c r="AG80" s="1139"/>
      <c r="AH80" s="1139"/>
      <c r="AI80" s="1139"/>
      <c r="AJ80" s="1139"/>
      <c r="AK80" s="1139"/>
      <c r="AL80" s="1139"/>
      <c r="AM80" s="1139"/>
      <c r="AN80" s="1139"/>
      <c r="AO80" s="1139"/>
      <c r="AP80" s="1139"/>
      <c r="AQ80" s="1139"/>
      <c r="AR80" s="1139"/>
      <c r="AS80" s="1139"/>
      <c r="AT80" s="1139"/>
      <c r="AU80" s="1139"/>
      <c r="AV80" s="1139"/>
      <c r="AW80" s="1139"/>
      <c r="AX80" s="1139"/>
      <c r="AY80" s="1139"/>
      <c r="AZ80" s="1139"/>
      <c r="BA80" s="1139"/>
      <c r="BB80" s="1139"/>
      <c r="BC80" s="470"/>
      <c r="BD80" s="1142"/>
      <c r="BE80" s="1142"/>
      <c r="BF80" s="1142"/>
      <c r="BG80" s="1142"/>
      <c r="BH80" s="1142"/>
      <c r="BI80" s="1142"/>
      <c r="BJ80" s="1142"/>
      <c r="BK80" s="1142"/>
      <c r="BL80" s="1142"/>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1142"/>
      <c r="CI80" s="1142"/>
      <c r="CJ80" s="1142"/>
      <c r="CK80" s="1142"/>
      <c r="CL80" s="1142"/>
      <c r="CM80" s="1142"/>
      <c r="CN80" s="1142"/>
      <c r="CO80" s="1142"/>
      <c r="CP80" s="1142"/>
      <c r="CQ80" s="1142"/>
      <c r="CR80" s="1142"/>
      <c r="CS80" s="1142"/>
      <c r="CT80" s="470"/>
      <c r="CU80" s="1142"/>
      <c r="CV80" s="1142"/>
      <c r="CW80" s="1142"/>
      <c r="CX80" s="1142"/>
      <c r="CY80" s="1142"/>
      <c r="CZ80" s="1142"/>
      <c r="DA80" s="1142"/>
      <c r="DB80" s="1142"/>
      <c r="DC80" s="1142"/>
      <c r="DD80" s="1142"/>
      <c r="DE80" s="1142"/>
      <c r="DF80" s="1142"/>
      <c r="DG80" s="472"/>
      <c r="DH80" s="472"/>
      <c r="DI80" s="472"/>
      <c r="DJ80" s="472"/>
      <c r="DK80" s="472"/>
      <c r="DL80" s="472"/>
      <c r="DM80" s="472"/>
      <c r="DN80" s="472"/>
      <c r="DO80" s="472"/>
      <c r="DP80" s="472"/>
      <c r="DQ80" s="472"/>
      <c r="DR80" s="472"/>
      <c r="DS80" s="472"/>
      <c r="DT80" s="472"/>
      <c r="DU80" s="472"/>
      <c r="DV80" s="472"/>
      <c r="DW80" s="472"/>
      <c r="DX80" s="472"/>
      <c r="DY80" s="472"/>
      <c r="DZ80" s="472"/>
      <c r="EA80" s="472"/>
      <c r="EB80" s="472"/>
      <c r="EC80" s="472"/>
      <c r="ED80" s="472"/>
      <c r="EE80" s="472"/>
      <c r="EF80" s="472"/>
      <c r="EG80" s="472"/>
      <c r="EH80" s="472"/>
      <c r="EI80" s="472"/>
      <c r="EJ80" s="472"/>
      <c r="EK80" s="472"/>
      <c r="EL80" s="472"/>
      <c r="EM80" s="472"/>
      <c r="EN80" s="472"/>
      <c r="EO80" s="472"/>
      <c r="EP80" s="472"/>
      <c r="EQ80" s="472"/>
      <c r="ER80" s="472"/>
      <c r="ES80" s="472"/>
      <c r="ET80" s="472"/>
      <c r="EU80" s="472"/>
      <c r="EV80" s="472"/>
      <c r="EW80" s="472"/>
      <c r="EX80" s="472"/>
      <c r="EY80" s="472"/>
      <c r="EZ80" s="472"/>
      <c r="FA80" s="472"/>
      <c r="FB80" s="472"/>
      <c r="FC80" s="472"/>
      <c r="FD80" s="472"/>
      <c r="FE80" s="472"/>
      <c r="FF80" s="472"/>
      <c r="FG80" s="472"/>
      <c r="FH80" s="472"/>
      <c r="FI80" s="472"/>
      <c r="FJ80" s="470"/>
      <c r="FK80" s="470"/>
      <c r="FL80" s="470"/>
      <c r="FM80" s="470"/>
      <c r="FN80" s="470"/>
      <c r="FO80" s="470"/>
      <c r="FP80" s="470"/>
      <c r="FQ80" s="470"/>
      <c r="FR80" s="470"/>
      <c r="FS80" s="470"/>
      <c r="FT80" s="468"/>
      <c r="FU80" s="468"/>
      <c r="FV80" s="468"/>
      <c r="FW80" s="468"/>
      <c r="FX80" s="468"/>
      <c r="FY80" s="468"/>
      <c r="FZ80" s="468"/>
      <c r="GA80" s="468"/>
      <c r="GB80" s="468"/>
      <c r="GC80" s="468"/>
      <c r="GD80" s="468"/>
      <c r="GE80" s="468"/>
      <c r="GF80" s="468"/>
      <c r="GG80" s="468"/>
      <c r="GH80" s="468"/>
      <c r="GI80" s="468"/>
      <c r="GJ80" s="468"/>
      <c r="GK80" s="468"/>
      <c r="GL80" s="468"/>
      <c r="GM80" s="468"/>
      <c r="GN80" s="468"/>
      <c r="GO80" s="468"/>
      <c r="GP80" s="468"/>
      <c r="GQ80" s="468"/>
      <c r="GR80" s="468"/>
      <c r="GS80" s="468"/>
      <c r="GT80" s="468"/>
      <c r="GU80" s="468"/>
      <c r="GV80" s="468"/>
      <c r="GW80" s="468"/>
      <c r="GX80" s="468"/>
      <c r="GY80" s="468"/>
      <c r="GZ80" s="468"/>
    </row>
    <row r="81" spans="5:209" s="467" customFormat="1" ht="20.100000000000001" customHeight="1" x14ac:dyDescent="0.2">
      <c r="E81" s="1138"/>
      <c r="F81" s="1138"/>
      <c r="G81" s="1138"/>
      <c r="H81" s="1138"/>
      <c r="I81" s="1138"/>
      <c r="J81" s="1138"/>
      <c r="K81" s="1138"/>
      <c r="L81" s="1138"/>
      <c r="M81" s="1138"/>
      <c r="N81" s="1138"/>
      <c r="O81" s="1138"/>
      <c r="P81" s="1138"/>
      <c r="Q81" s="477"/>
      <c r="R81" s="476"/>
      <c r="S81" s="1144" t="s">
        <v>27</v>
      </c>
      <c r="T81" s="1144"/>
      <c r="U81" s="1144"/>
      <c r="V81" s="1144"/>
      <c r="W81" s="1144"/>
      <c r="X81" s="1144"/>
      <c r="Y81" s="1144"/>
      <c r="Z81" s="1144"/>
      <c r="AA81" s="1144"/>
      <c r="AB81" s="1144"/>
      <c r="AC81" s="1144"/>
      <c r="AD81" s="1144"/>
      <c r="AE81" s="1144"/>
      <c r="AF81" s="1144"/>
      <c r="AG81" s="1144"/>
      <c r="AH81" s="1144"/>
      <c r="AI81" s="1144"/>
      <c r="AJ81" s="1144"/>
      <c r="AK81" s="1144"/>
      <c r="AL81" s="1144"/>
      <c r="AM81" s="1144"/>
      <c r="AN81" s="1144"/>
      <c r="AO81" s="1144"/>
      <c r="AP81" s="1144"/>
      <c r="AQ81" s="1144"/>
      <c r="AR81" s="1144"/>
      <c r="AS81" s="1144"/>
      <c r="AT81" s="1144"/>
      <c r="AU81" s="1144"/>
      <c r="AV81" s="1144"/>
      <c r="AW81" s="1144"/>
      <c r="AX81" s="1144"/>
      <c r="AY81" s="1144"/>
      <c r="AZ81" s="1144"/>
      <c r="BA81" s="1144"/>
      <c r="BB81" s="1144"/>
      <c r="BC81" s="1144"/>
      <c r="BD81" s="1144"/>
      <c r="BE81" s="1144"/>
      <c r="BF81" s="1144"/>
      <c r="BG81" s="1144"/>
      <c r="BH81" s="1144"/>
      <c r="BI81" s="1144"/>
      <c r="BJ81" s="1144"/>
      <c r="BK81" s="1144"/>
      <c r="BL81" s="1144"/>
      <c r="BM81" s="1144"/>
      <c r="BN81" s="1144"/>
      <c r="BO81" s="1144"/>
      <c r="BP81" s="1144"/>
      <c r="BQ81" s="1144"/>
      <c r="BR81" s="1144"/>
      <c r="BS81" s="1144"/>
      <c r="BT81" s="1144"/>
      <c r="BU81" s="1144"/>
      <c r="BV81" s="1145"/>
      <c r="BW81" s="1132">
        <f>'CH Equipe'!AT116</f>
        <v>0</v>
      </c>
      <c r="BX81" s="1129"/>
      <c r="BY81" s="1129"/>
      <c r="BZ81" s="1129"/>
      <c r="CA81" s="1129"/>
      <c r="CB81" s="1129"/>
      <c r="CC81" s="1129"/>
      <c r="CD81" s="1129"/>
      <c r="CE81" s="1129"/>
      <c r="CF81" s="470"/>
      <c r="CG81" s="470"/>
      <c r="CH81" s="1142"/>
      <c r="CI81" s="1142"/>
      <c r="CJ81" s="1142"/>
      <c r="CK81" s="1142"/>
      <c r="CL81" s="1142"/>
      <c r="CM81" s="1142"/>
      <c r="CN81" s="1142"/>
      <c r="CO81" s="1142"/>
      <c r="CP81" s="1142"/>
      <c r="CQ81" s="1142"/>
      <c r="CR81" s="1142"/>
      <c r="CS81" s="1142"/>
      <c r="CT81" s="470"/>
      <c r="CU81" s="1146">
        <f>SUM('[1]CH Equipe'!AU123:BC123)</f>
        <v>0</v>
      </c>
      <c r="CV81" s="1147"/>
      <c r="CW81" s="1147"/>
      <c r="CX81" s="1147"/>
      <c r="CY81" s="1147"/>
      <c r="CZ81" s="1147"/>
      <c r="DA81" s="1147"/>
      <c r="DB81" s="1147"/>
      <c r="DC81" s="1147"/>
      <c r="DD81" s="1147"/>
      <c r="DE81" s="1147"/>
      <c r="DF81" s="1148"/>
      <c r="DG81" s="472"/>
      <c r="DH81" s="472"/>
      <c r="DI81" s="472"/>
      <c r="DJ81" s="472"/>
      <c r="DK81" s="472"/>
      <c r="DL81" s="472"/>
      <c r="DM81" s="472"/>
      <c r="DN81" s="472"/>
      <c r="DO81" s="472"/>
      <c r="DP81" s="472"/>
      <c r="DQ81" s="472"/>
      <c r="DR81" s="472"/>
      <c r="DS81" s="472"/>
      <c r="DT81" s="472"/>
      <c r="DU81" s="472"/>
      <c r="DV81" s="472"/>
      <c r="DW81" s="472"/>
      <c r="DX81" s="472"/>
      <c r="DY81" s="472"/>
      <c r="DZ81" s="472"/>
      <c r="EA81" s="472"/>
      <c r="EB81" s="472"/>
      <c r="EC81" s="472"/>
      <c r="ED81" s="472"/>
      <c r="EE81" s="472"/>
      <c r="EF81" s="472"/>
      <c r="EG81" s="472"/>
      <c r="EH81" s="472"/>
      <c r="EI81" s="472"/>
      <c r="EJ81" s="472"/>
      <c r="EK81" s="472"/>
      <c r="EL81" s="472"/>
      <c r="EM81" s="472"/>
      <c r="EN81" s="472"/>
      <c r="EO81" s="472"/>
      <c r="EP81" s="472"/>
      <c r="EQ81" s="472"/>
      <c r="ER81" s="472"/>
      <c r="ES81" s="472"/>
      <c r="ET81" s="472"/>
      <c r="EU81" s="472"/>
      <c r="EV81" s="472"/>
      <c r="EW81" s="472"/>
      <c r="EX81" s="472"/>
      <c r="EY81" s="472"/>
      <c r="EZ81" s="472"/>
      <c r="FA81" s="472"/>
      <c r="FB81" s="472"/>
      <c r="FC81" s="472"/>
      <c r="FD81" s="472"/>
      <c r="FE81" s="472"/>
      <c r="FF81" s="472"/>
      <c r="FG81" s="472"/>
      <c r="FH81" s="472"/>
      <c r="FI81" s="472"/>
      <c r="FJ81" s="470"/>
      <c r="FK81" s="470"/>
      <c r="FL81" s="470"/>
      <c r="FM81" s="470"/>
      <c r="FN81" s="470"/>
      <c r="FO81" s="470"/>
      <c r="FP81" s="470"/>
      <c r="FQ81" s="470"/>
      <c r="FR81" s="470"/>
      <c r="FS81" s="470"/>
      <c r="FT81" s="468"/>
      <c r="FU81" s="468"/>
      <c r="FV81" s="468"/>
      <c r="FW81" s="468"/>
      <c r="FX81" s="468"/>
      <c r="FY81" s="468"/>
      <c r="FZ81" s="468"/>
      <c r="GA81" s="468"/>
      <c r="GB81" s="468"/>
      <c r="GC81" s="468"/>
      <c r="GD81" s="468"/>
      <c r="GE81" s="468"/>
      <c r="GF81" s="468"/>
      <c r="GG81" s="468"/>
      <c r="GH81" s="468"/>
      <c r="GI81" s="468"/>
      <c r="GJ81" s="468"/>
      <c r="GK81" s="468"/>
      <c r="GL81" s="468"/>
      <c r="GM81" s="468"/>
      <c r="GN81" s="468"/>
      <c r="GO81" s="468"/>
      <c r="GP81" s="468"/>
      <c r="GQ81" s="468"/>
      <c r="GR81" s="468"/>
      <c r="GS81" s="468"/>
      <c r="GT81" s="468"/>
      <c r="GU81" s="468"/>
      <c r="GV81" s="468"/>
      <c r="GW81" s="468"/>
      <c r="GX81" s="468"/>
      <c r="GY81" s="468"/>
      <c r="GZ81" s="468"/>
    </row>
    <row r="82" spans="5:209" s="467" customFormat="1" ht="5.0999999999999996" customHeight="1" x14ac:dyDescent="0.2">
      <c r="E82" s="1138"/>
      <c r="F82" s="1138"/>
      <c r="G82" s="1138"/>
      <c r="H82" s="1138"/>
      <c r="I82" s="1138"/>
      <c r="J82" s="1138"/>
      <c r="K82" s="1138"/>
      <c r="L82" s="1138"/>
      <c r="M82" s="1138"/>
      <c r="N82" s="1138"/>
      <c r="O82" s="1138"/>
      <c r="P82" s="1138"/>
      <c r="Q82" s="477"/>
      <c r="R82" s="476"/>
      <c r="S82" s="1139"/>
      <c r="T82" s="1139"/>
      <c r="U82" s="1139"/>
      <c r="V82" s="1139"/>
      <c r="W82" s="1139"/>
      <c r="X82" s="1139"/>
      <c r="Y82" s="1139"/>
      <c r="Z82" s="1139"/>
      <c r="AA82" s="1139"/>
      <c r="AB82" s="1139"/>
      <c r="AC82" s="1139"/>
      <c r="AD82" s="1139"/>
      <c r="AE82" s="1139"/>
      <c r="AF82" s="1139"/>
      <c r="AG82" s="1139"/>
      <c r="AH82" s="1139"/>
      <c r="AI82" s="1139"/>
      <c r="AJ82" s="1139"/>
      <c r="AK82" s="1139"/>
      <c r="AL82" s="1139"/>
      <c r="AM82" s="1139"/>
      <c r="AN82" s="1139"/>
      <c r="AO82" s="1139"/>
      <c r="AP82" s="1139"/>
      <c r="AQ82" s="1139"/>
      <c r="AR82" s="1139"/>
      <c r="AS82" s="1139"/>
      <c r="AT82" s="1139"/>
      <c r="AU82" s="1139"/>
      <c r="AV82" s="1139"/>
      <c r="AW82" s="1139"/>
      <c r="AX82" s="1139"/>
      <c r="AY82" s="1139"/>
      <c r="AZ82" s="1139"/>
      <c r="BA82" s="1139"/>
      <c r="BB82" s="1139"/>
      <c r="BC82" s="470"/>
      <c r="BD82" s="1142"/>
      <c r="BE82" s="1142"/>
      <c r="BF82" s="1142"/>
      <c r="BG82" s="1142"/>
      <c r="BH82" s="1142"/>
      <c r="BI82" s="1142"/>
      <c r="BJ82" s="1142"/>
      <c r="BK82" s="1142"/>
      <c r="BL82" s="1142"/>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1142"/>
      <c r="CI82" s="1142"/>
      <c r="CJ82" s="1142"/>
      <c r="CK82" s="1142"/>
      <c r="CL82" s="1142"/>
      <c r="CM82" s="1142"/>
      <c r="CN82" s="1142"/>
      <c r="CO82" s="1142"/>
      <c r="CP82" s="1142"/>
      <c r="CQ82" s="1142"/>
      <c r="CR82" s="1142"/>
      <c r="CS82" s="1142"/>
      <c r="CT82" s="470"/>
      <c r="CU82" s="1143"/>
      <c r="CV82" s="1143"/>
      <c r="CW82" s="1143"/>
      <c r="CX82" s="1143"/>
      <c r="CY82" s="1143"/>
      <c r="CZ82" s="1143"/>
      <c r="DA82" s="1143"/>
      <c r="DB82" s="1143"/>
      <c r="DC82" s="1143"/>
      <c r="DD82" s="1143"/>
      <c r="DE82" s="1143"/>
      <c r="DF82" s="1143"/>
      <c r="DG82" s="472"/>
      <c r="DH82" s="472"/>
      <c r="DI82" s="472"/>
      <c r="DJ82" s="472"/>
      <c r="DK82" s="472"/>
      <c r="DL82" s="472"/>
      <c r="DM82" s="472"/>
      <c r="DN82" s="472"/>
      <c r="DO82" s="472"/>
      <c r="DP82" s="472"/>
      <c r="DQ82" s="472"/>
      <c r="DR82" s="472"/>
      <c r="DS82" s="472"/>
      <c r="DT82" s="472"/>
      <c r="DU82" s="472"/>
      <c r="DV82" s="472"/>
      <c r="DW82" s="472"/>
      <c r="DX82" s="472"/>
      <c r="DY82" s="472"/>
      <c r="DZ82" s="472"/>
      <c r="EA82" s="472"/>
      <c r="EB82" s="472"/>
      <c r="EC82" s="472"/>
      <c r="ED82" s="472"/>
      <c r="EE82" s="472"/>
      <c r="EF82" s="472"/>
      <c r="EG82" s="472"/>
      <c r="EH82" s="472"/>
      <c r="EI82" s="472"/>
      <c r="EJ82" s="472"/>
      <c r="EK82" s="472"/>
      <c r="EL82" s="472"/>
      <c r="EM82" s="472"/>
      <c r="EN82" s="472"/>
      <c r="EO82" s="472"/>
      <c r="EP82" s="472"/>
      <c r="EQ82" s="472"/>
      <c r="ER82" s="472"/>
      <c r="ES82" s="472"/>
      <c r="ET82" s="472"/>
      <c r="EU82" s="472"/>
      <c r="EV82" s="472"/>
      <c r="EW82" s="472"/>
      <c r="EX82" s="472"/>
      <c r="EY82" s="472"/>
      <c r="EZ82" s="472"/>
      <c r="FA82" s="472"/>
      <c r="FB82" s="472"/>
      <c r="FC82" s="472"/>
      <c r="FD82" s="472"/>
      <c r="FE82" s="472"/>
      <c r="FF82" s="472"/>
      <c r="FG82" s="472"/>
      <c r="FH82" s="472"/>
      <c r="FI82" s="472"/>
      <c r="FJ82" s="470"/>
      <c r="FK82" s="470"/>
      <c r="FL82" s="470"/>
      <c r="FM82" s="470"/>
      <c r="FN82" s="470"/>
      <c r="FO82" s="470"/>
      <c r="FP82" s="470"/>
      <c r="FQ82" s="470"/>
      <c r="FR82" s="470"/>
      <c r="FS82" s="470"/>
      <c r="FT82" s="468"/>
      <c r="FU82" s="468"/>
      <c r="FV82" s="468"/>
      <c r="FW82" s="468"/>
      <c r="FX82" s="468"/>
      <c r="FY82" s="468"/>
      <c r="FZ82" s="468"/>
      <c r="GA82" s="468"/>
      <c r="GB82" s="468"/>
      <c r="GC82" s="468"/>
      <c r="GD82" s="468"/>
      <c r="GE82" s="468"/>
      <c r="GF82" s="468"/>
      <c r="GG82" s="468"/>
      <c r="GH82" s="468"/>
      <c r="GI82" s="468"/>
      <c r="GJ82" s="468"/>
      <c r="GK82" s="468"/>
      <c r="GL82" s="468"/>
      <c r="GM82" s="468"/>
      <c r="GN82" s="468"/>
      <c r="GO82" s="468"/>
      <c r="GP82" s="468"/>
      <c r="GQ82" s="468"/>
      <c r="GR82" s="468"/>
      <c r="GS82" s="468"/>
      <c r="GT82" s="468"/>
      <c r="GU82" s="468"/>
      <c r="GV82" s="468"/>
      <c r="GW82" s="468"/>
      <c r="GX82" s="468"/>
      <c r="GY82" s="468"/>
      <c r="GZ82" s="468"/>
    </row>
    <row r="83" spans="5:209" s="467" customFormat="1" ht="20.100000000000001" customHeight="1" x14ac:dyDescent="0.2">
      <c r="E83" s="1138"/>
      <c r="F83" s="1138"/>
      <c r="G83" s="1138"/>
      <c r="H83" s="1138"/>
      <c r="I83" s="1138"/>
      <c r="J83" s="1138"/>
      <c r="K83" s="1138"/>
      <c r="L83" s="1138"/>
      <c r="M83" s="1138"/>
      <c r="N83" s="1138"/>
      <c r="O83" s="1138"/>
      <c r="P83" s="1138"/>
      <c r="Q83" s="477"/>
      <c r="R83" s="476"/>
      <c r="S83" s="1144" t="s">
        <v>1400</v>
      </c>
      <c r="T83" s="1144"/>
      <c r="U83" s="1144"/>
      <c r="V83" s="1144"/>
      <c r="W83" s="1144"/>
      <c r="X83" s="1144"/>
      <c r="Y83" s="1144"/>
      <c r="Z83" s="1144"/>
      <c r="AA83" s="1144"/>
      <c r="AB83" s="1144"/>
      <c r="AC83" s="1144"/>
      <c r="AD83" s="1144"/>
      <c r="AE83" s="1144"/>
      <c r="AF83" s="1144"/>
      <c r="AG83" s="1144"/>
      <c r="AH83" s="1144"/>
      <c r="AI83" s="1144"/>
      <c r="AJ83" s="1144"/>
      <c r="AK83" s="1144"/>
      <c r="AL83" s="1144"/>
      <c r="AM83" s="1144"/>
      <c r="AN83" s="1144"/>
      <c r="AO83" s="1144"/>
      <c r="AP83" s="1144"/>
      <c r="AQ83" s="1144"/>
      <c r="AR83" s="1144"/>
      <c r="AS83" s="1144"/>
      <c r="AT83" s="1144"/>
      <c r="AU83" s="1144"/>
      <c r="AV83" s="1144"/>
      <c r="AW83" s="1144"/>
      <c r="AX83" s="1144"/>
      <c r="AY83" s="1144"/>
      <c r="AZ83" s="1144"/>
      <c r="BA83" s="1144"/>
      <c r="BB83" s="1144"/>
      <c r="BC83" s="1144"/>
      <c r="BD83" s="1144"/>
      <c r="BE83" s="1144"/>
      <c r="BF83" s="1144"/>
      <c r="BG83" s="1144"/>
      <c r="BH83" s="1144"/>
      <c r="BI83" s="1144"/>
      <c r="BJ83" s="1144"/>
      <c r="BK83" s="1144"/>
      <c r="BL83" s="1144"/>
      <c r="BM83" s="1144"/>
      <c r="BN83" s="1144"/>
      <c r="BO83" s="1144"/>
      <c r="BP83" s="1144"/>
      <c r="BQ83" s="1144"/>
      <c r="BR83" s="1144"/>
      <c r="BS83" s="1144"/>
      <c r="BT83" s="1144"/>
      <c r="BU83" s="1144"/>
      <c r="BV83" s="1145"/>
      <c r="BW83" s="1132">
        <f>'CH Equipe'!BD116</f>
        <v>0</v>
      </c>
      <c r="BX83" s="1129"/>
      <c r="BY83" s="1129"/>
      <c r="BZ83" s="1129"/>
      <c r="CA83" s="1129"/>
      <c r="CB83" s="1129"/>
      <c r="CC83" s="1129"/>
      <c r="CD83" s="1129"/>
      <c r="CE83" s="1129"/>
      <c r="CF83" s="470"/>
      <c r="CG83" s="470"/>
      <c r="CH83" s="1142"/>
      <c r="CI83" s="1142"/>
      <c r="CJ83" s="1142"/>
      <c r="CK83" s="1142"/>
      <c r="CL83" s="1142"/>
      <c r="CM83" s="1142"/>
      <c r="CN83" s="1142"/>
      <c r="CO83" s="1142"/>
      <c r="CP83" s="1142"/>
      <c r="CQ83" s="1142"/>
      <c r="CR83" s="1142"/>
      <c r="CS83" s="1142"/>
      <c r="CT83" s="470"/>
      <c r="CU83" s="1146">
        <f>SUM('[1]CH Equipe'!BE123:BM123)</f>
        <v>0</v>
      </c>
      <c r="CV83" s="1147"/>
      <c r="CW83" s="1147"/>
      <c r="CX83" s="1147"/>
      <c r="CY83" s="1147"/>
      <c r="CZ83" s="1147"/>
      <c r="DA83" s="1147"/>
      <c r="DB83" s="1147"/>
      <c r="DC83" s="1147"/>
      <c r="DD83" s="1147"/>
      <c r="DE83" s="1147"/>
      <c r="DF83" s="1148"/>
      <c r="DG83" s="472"/>
      <c r="DH83" s="472"/>
      <c r="DI83" s="472"/>
      <c r="DJ83" s="472"/>
      <c r="DK83" s="472"/>
      <c r="DL83" s="472"/>
      <c r="DM83" s="472"/>
      <c r="DN83" s="472"/>
      <c r="DO83" s="472"/>
      <c r="DP83" s="472"/>
      <c r="DQ83" s="472"/>
      <c r="DR83" s="472"/>
      <c r="DS83" s="472"/>
      <c r="DT83" s="472"/>
      <c r="DU83" s="472"/>
      <c r="DV83" s="472"/>
      <c r="DW83" s="472"/>
      <c r="DX83" s="472"/>
      <c r="DY83" s="472"/>
      <c r="DZ83" s="472"/>
      <c r="EA83" s="472"/>
      <c r="EB83" s="472"/>
      <c r="EC83" s="472"/>
      <c r="ED83" s="472"/>
      <c r="EE83" s="472"/>
      <c r="EF83" s="472"/>
      <c r="EG83" s="472"/>
      <c r="EH83" s="472"/>
      <c r="EI83" s="472"/>
      <c r="EJ83" s="472"/>
      <c r="EK83" s="472"/>
      <c r="EL83" s="472"/>
      <c r="EM83" s="472"/>
      <c r="EN83" s="472"/>
      <c r="EO83" s="472"/>
      <c r="EP83" s="472"/>
      <c r="EQ83" s="472"/>
      <c r="ER83" s="472"/>
      <c r="ES83" s="472"/>
      <c r="ET83" s="472"/>
      <c r="EU83" s="472"/>
      <c r="EV83" s="472"/>
      <c r="EW83" s="472"/>
      <c r="EX83" s="472"/>
      <c r="EY83" s="472"/>
      <c r="EZ83" s="472"/>
      <c r="FA83" s="472"/>
      <c r="FB83" s="472"/>
      <c r="FC83" s="472"/>
      <c r="FD83" s="472"/>
      <c r="FE83" s="472"/>
      <c r="FF83" s="472"/>
      <c r="FG83" s="472"/>
      <c r="FH83" s="472"/>
      <c r="FI83" s="472"/>
      <c r="FJ83" s="470"/>
      <c r="FK83" s="470"/>
      <c r="FL83" s="470"/>
      <c r="FM83" s="470"/>
      <c r="FN83" s="470"/>
      <c r="FO83" s="470"/>
      <c r="FP83" s="470"/>
      <c r="FQ83" s="470"/>
      <c r="FR83" s="470"/>
      <c r="FS83" s="470"/>
      <c r="FT83" s="468"/>
      <c r="FU83" s="468"/>
      <c r="FV83" s="468"/>
      <c r="FW83" s="468"/>
      <c r="FX83" s="468"/>
      <c r="FY83" s="468"/>
      <c r="FZ83" s="468"/>
      <c r="GA83" s="468"/>
      <c r="GB83" s="468"/>
      <c r="GC83" s="468"/>
      <c r="GD83" s="468"/>
      <c r="GE83" s="468"/>
      <c r="GF83" s="468"/>
      <c r="GG83" s="468"/>
      <c r="GH83" s="468"/>
      <c r="GI83" s="468"/>
      <c r="GJ83" s="468"/>
      <c r="GK83" s="468"/>
      <c r="GL83" s="468"/>
      <c r="GM83" s="468"/>
      <c r="GN83" s="468"/>
      <c r="GO83" s="468"/>
      <c r="GP83" s="468"/>
      <c r="GQ83" s="468"/>
      <c r="GR83" s="468"/>
      <c r="GS83" s="468"/>
      <c r="GT83" s="468"/>
      <c r="GU83" s="468"/>
      <c r="GV83" s="468"/>
      <c r="GW83" s="468"/>
      <c r="GX83" s="468"/>
      <c r="GY83" s="468"/>
      <c r="GZ83" s="468"/>
    </row>
    <row r="84" spans="5:209" s="467" customFormat="1" ht="13.5" customHeight="1" thickBot="1" x14ac:dyDescent="0.25">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c r="CE84" s="474"/>
      <c r="CF84" s="474"/>
      <c r="CG84" s="474"/>
      <c r="CH84" s="474"/>
      <c r="CI84" s="474"/>
      <c r="CJ84" s="474"/>
      <c r="CK84" s="474"/>
      <c r="CL84" s="474"/>
      <c r="CM84" s="474"/>
      <c r="CN84" s="474"/>
      <c r="CO84" s="474"/>
      <c r="CP84" s="474"/>
      <c r="CQ84" s="474"/>
      <c r="CR84" s="474"/>
      <c r="CS84" s="474"/>
      <c r="CT84" s="470"/>
      <c r="CU84" s="474"/>
      <c r="CV84" s="474"/>
      <c r="CW84" s="474"/>
      <c r="CX84" s="474"/>
      <c r="CY84" s="474"/>
      <c r="CZ84" s="474"/>
      <c r="DA84" s="474"/>
      <c r="DB84" s="474"/>
      <c r="DC84" s="474"/>
      <c r="DD84" s="474"/>
      <c r="DE84" s="474"/>
      <c r="DF84" s="474"/>
      <c r="DG84" s="472"/>
      <c r="DH84" s="472"/>
      <c r="DI84" s="472"/>
      <c r="DJ84" s="472"/>
      <c r="DK84" s="472"/>
      <c r="DL84" s="472"/>
      <c r="DM84" s="472"/>
      <c r="DN84" s="472"/>
      <c r="DO84" s="472"/>
      <c r="DP84" s="472"/>
      <c r="DQ84" s="472"/>
      <c r="DR84" s="472"/>
      <c r="DS84" s="472"/>
      <c r="DT84" s="472"/>
      <c r="DU84" s="472"/>
      <c r="DV84" s="472"/>
      <c r="DW84" s="472"/>
      <c r="DX84" s="472"/>
      <c r="DY84" s="472"/>
      <c r="DZ84" s="472"/>
      <c r="EA84" s="472"/>
      <c r="EB84" s="472"/>
      <c r="EC84" s="472"/>
      <c r="ED84" s="472"/>
      <c r="EE84" s="472"/>
      <c r="EF84" s="472"/>
      <c r="EG84" s="472"/>
      <c r="EH84" s="472"/>
      <c r="EI84" s="472"/>
      <c r="EJ84" s="472"/>
      <c r="EK84" s="472"/>
      <c r="EL84" s="472"/>
      <c r="EM84" s="472"/>
      <c r="EN84" s="472"/>
      <c r="EO84" s="472"/>
      <c r="EP84" s="472"/>
      <c r="EQ84" s="472"/>
      <c r="ER84" s="472"/>
      <c r="ES84" s="472"/>
      <c r="ET84" s="472"/>
      <c r="EU84" s="472"/>
      <c r="EV84" s="472"/>
      <c r="EW84" s="472"/>
      <c r="EX84" s="472"/>
      <c r="EY84" s="472"/>
      <c r="EZ84" s="472"/>
      <c r="FA84" s="472"/>
      <c r="FB84" s="472"/>
      <c r="FC84" s="472"/>
      <c r="FD84" s="472"/>
      <c r="FE84" s="472"/>
      <c r="FF84" s="472"/>
      <c r="FG84" s="472"/>
      <c r="FH84" s="472"/>
      <c r="FI84" s="472"/>
      <c r="FJ84" s="474"/>
      <c r="FK84" s="474"/>
      <c r="FL84" s="474"/>
      <c r="FM84" s="474"/>
      <c r="FN84" s="474"/>
      <c r="FO84" s="474"/>
      <c r="FP84" s="474"/>
      <c r="FQ84" s="474"/>
      <c r="FR84" s="474"/>
      <c r="FS84" s="474"/>
      <c r="FT84" s="474"/>
      <c r="FU84" s="474"/>
      <c r="FV84" s="474"/>
      <c r="FW84" s="474"/>
      <c r="FX84" s="474"/>
      <c r="FY84" s="474"/>
      <c r="FZ84" s="474"/>
      <c r="GA84" s="474"/>
      <c r="GB84" s="474"/>
      <c r="GC84" s="474"/>
      <c r="GD84" s="474"/>
      <c r="GE84" s="474"/>
      <c r="GF84" s="474"/>
      <c r="GG84" s="474"/>
      <c r="GH84" s="474"/>
      <c r="GI84" s="474"/>
      <c r="GJ84" s="474"/>
      <c r="GK84" s="474"/>
      <c r="GL84" s="474"/>
      <c r="GM84" s="474"/>
      <c r="GN84" s="474"/>
      <c r="GO84" s="474"/>
      <c r="GP84" s="474"/>
      <c r="GQ84" s="474"/>
      <c r="GR84" s="474"/>
      <c r="GS84" s="474"/>
      <c r="GT84" s="474"/>
      <c r="GU84" s="474"/>
      <c r="GV84" s="474"/>
      <c r="GW84" s="474"/>
      <c r="GX84" s="474"/>
      <c r="GY84" s="474"/>
      <c r="GZ84" s="474"/>
    </row>
    <row r="85" spans="5:209" s="467" customFormat="1" ht="13.5" customHeight="1" thickTop="1" x14ac:dyDescent="0.2">
      <c r="E85" s="478"/>
      <c r="F85" s="478"/>
      <c r="G85" s="478"/>
      <c r="H85" s="478"/>
      <c r="I85" s="478"/>
      <c r="J85" s="478"/>
      <c r="K85" s="478"/>
      <c r="L85" s="478"/>
      <c r="M85" s="478"/>
      <c r="N85" s="478"/>
      <c r="O85" s="478"/>
      <c r="P85" s="478"/>
      <c r="Q85" s="478"/>
      <c r="R85" s="478"/>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79"/>
      <c r="AY85" s="479"/>
      <c r="AZ85" s="479"/>
      <c r="BA85" s="479"/>
      <c r="BB85" s="479"/>
      <c r="BC85" s="479"/>
      <c r="BD85" s="479"/>
      <c r="BE85" s="479"/>
      <c r="BF85" s="479"/>
      <c r="BG85" s="479"/>
      <c r="BH85" s="479"/>
      <c r="BI85" s="479"/>
      <c r="BJ85" s="479"/>
      <c r="BK85" s="479"/>
      <c r="BL85" s="479"/>
      <c r="BM85" s="479"/>
      <c r="BN85" s="479"/>
      <c r="BO85" s="479"/>
      <c r="BP85" s="479"/>
      <c r="BQ85" s="479"/>
      <c r="BR85" s="479"/>
      <c r="BS85" s="479"/>
      <c r="BT85" s="479"/>
      <c r="BU85" s="479"/>
      <c r="BV85" s="479"/>
      <c r="BW85" s="479"/>
      <c r="BX85" s="479"/>
      <c r="BY85" s="479"/>
      <c r="BZ85" s="479"/>
      <c r="CA85" s="479"/>
      <c r="CB85" s="479"/>
      <c r="CC85" s="479"/>
      <c r="CD85" s="479"/>
      <c r="CE85" s="479"/>
      <c r="CF85" s="474"/>
      <c r="CG85" s="474"/>
      <c r="CH85" s="474"/>
      <c r="CI85" s="474"/>
      <c r="CJ85" s="474"/>
      <c r="CK85" s="474"/>
      <c r="CL85" s="474"/>
      <c r="CM85" s="474"/>
      <c r="CN85" s="474"/>
      <c r="CO85" s="474"/>
      <c r="CP85" s="474"/>
      <c r="CQ85" s="474"/>
      <c r="CR85" s="474"/>
      <c r="CS85" s="474"/>
      <c r="CT85" s="470"/>
      <c r="CU85" s="474"/>
      <c r="CV85" s="474"/>
      <c r="CW85" s="474"/>
      <c r="CX85" s="474"/>
      <c r="CY85" s="474"/>
      <c r="CZ85" s="474"/>
      <c r="DA85" s="474"/>
      <c r="DB85" s="474"/>
      <c r="DC85" s="474"/>
      <c r="DD85" s="474"/>
      <c r="DE85" s="474"/>
      <c r="DF85" s="474"/>
      <c r="DG85" s="472"/>
      <c r="DH85" s="472"/>
      <c r="DI85" s="472"/>
      <c r="DJ85" s="472"/>
      <c r="DK85" s="472"/>
      <c r="DL85" s="472"/>
      <c r="DM85" s="472"/>
      <c r="DN85" s="472"/>
      <c r="DO85" s="472"/>
      <c r="DP85" s="472"/>
      <c r="DQ85" s="472"/>
      <c r="DR85" s="472"/>
      <c r="DS85" s="472"/>
      <c r="DT85" s="472"/>
      <c r="DU85" s="472"/>
      <c r="DV85" s="472"/>
      <c r="DW85" s="472"/>
      <c r="DX85" s="472"/>
      <c r="DY85" s="472"/>
      <c r="DZ85" s="472"/>
      <c r="EA85" s="472"/>
      <c r="EB85" s="472"/>
      <c r="EC85" s="472"/>
      <c r="ED85" s="472"/>
      <c r="EE85" s="472"/>
      <c r="EF85" s="472"/>
      <c r="EG85" s="472"/>
      <c r="EH85" s="472"/>
      <c r="EI85" s="472"/>
      <c r="EJ85" s="472"/>
      <c r="EK85" s="472"/>
      <c r="EL85" s="472"/>
      <c r="EM85" s="472"/>
      <c r="EN85" s="472"/>
      <c r="EO85" s="472"/>
      <c r="EP85" s="472"/>
      <c r="EQ85" s="472"/>
      <c r="ER85" s="472"/>
      <c r="ES85" s="472"/>
      <c r="ET85" s="472"/>
      <c r="EU85" s="472"/>
      <c r="EV85" s="472"/>
      <c r="EW85" s="472"/>
      <c r="EX85" s="472"/>
      <c r="EY85" s="472"/>
      <c r="EZ85" s="472"/>
      <c r="FA85" s="472"/>
      <c r="FB85" s="472"/>
      <c r="FC85" s="472"/>
      <c r="FD85" s="472"/>
      <c r="FE85" s="472"/>
      <c r="FF85" s="472"/>
      <c r="FG85" s="472"/>
      <c r="FH85" s="472"/>
      <c r="FI85" s="472"/>
      <c r="FJ85" s="474"/>
      <c r="FK85" s="474"/>
      <c r="FL85" s="474"/>
      <c r="FM85" s="474"/>
      <c r="FN85" s="474"/>
      <c r="FO85" s="474"/>
      <c r="FP85" s="474"/>
      <c r="FQ85" s="474"/>
      <c r="FR85" s="474"/>
      <c r="FS85" s="474"/>
      <c r="FT85" s="474"/>
      <c r="FU85" s="474"/>
      <c r="FV85" s="474"/>
      <c r="FW85" s="474"/>
      <c r="FX85" s="474"/>
      <c r="FY85" s="474"/>
      <c r="FZ85" s="474"/>
      <c r="GA85" s="474"/>
      <c r="GB85" s="474"/>
      <c r="GC85" s="474"/>
      <c r="GD85" s="474"/>
      <c r="GE85" s="474"/>
      <c r="GF85" s="474"/>
      <c r="GG85" s="474"/>
      <c r="GH85" s="474"/>
      <c r="GI85" s="474"/>
      <c r="GJ85" s="474"/>
      <c r="GK85" s="474"/>
      <c r="GL85" s="474"/>
      <c r="GM85" s="474"/>
      <c r="GN85" s="474"/>
      <c r="GO85" s="474"/>
      <c r="GP85" s="474"/>
      <c r="GQ85" s="474"/>
      <c r="GR85" s="474"/>
      <c r="GS85" s="474"/>
      <c r="GT85" s="474"/>
      <c r="GU85" s="474"/>
      <c r="GV85" s="474"/>
      <c r="GW85" s="474"/>
      <c r="GX85" s="474"/>
      <c r="GY85" s="474"/>
      <c r="GZ85" s="474"/>
    </row>
    <row r="86" spans="5:209" s="467" customFormat="1" ht="41.25" customHeight="1" x14ac:dyDescent="0.2">
      <c r="E86" s="1137" t="s">
        <v>1391</v>
      </c>
      <c r="F86" s="1137"/>
      <c r="G86" s="1137"/>
      <c r="H86" s="1137"/>
      <c r="I86" s="1137"/>
      <c r="J86" s="1137"/>
      <c r="K86" s="1137"/>
      <c r="L86" s="1137"/>
      <c r="M86" s="1137"/>
      <c r="N86" s="1137"/>
      <c r="O86" s="1137"/>
      <c r="P86" s="1137"/>
      <c r="S86" s="1138" t="s">
        <v>1392</v>
      </c>
      <c r="T86" s="1138"/>
      <c r="U86" s="1138"/>
      <c r="V86" s="1138"/>
      <c r="W86" s="1138"/>
      <c r="X86" s="1138"/>
      <c r="Y86" s="1138"/>
      <c r="Z86" s="1138"/>
      <c r="AA86" s="1138"/>
      <c r="AB86" s="1138"/>
      <c r="AC86" s="1138"/>
      <c r="AD86" s="1138"/>
      <c r="AE86" s="1138"/>
      <c r="AF86" s="1138"/>
      <c r="AG86" s="1138"/>
      <c r="AH86" s="1138"/>
      <c r="AI86" s="1138"/>
      <c r="AJ86" s="1138"/>
      <c r="AK86" s="1138"/>
      <c r="AL86" s="1138"/>
      <c r="AM86" s="1138"/>
      <c r="AN86" s="1138"/>
      <c r="AO86" s="1138"/>
      <c r="AP86" s="1138"/>
      <c r="AQ86" s="1138"/>
      <c r="AR86" s="1138"/>
      <c r="AS86" s="1138"/>
      <c r="AT86" s="1138"/>
      <c r="AU86" s="1138"/>
      <c r="AV86" s="1138"/>
      <c r="AW86" s="1138"/>
      <c r="AX86" s="1138"/>
      <c r="AY86" s="1138"/>
      <c r="AZ86" s="1138"/>
      <c r="BA86" s="1138"/>
      <c r="BB86" s="1138"/>
      <c r="BC86" s="470"/>
      <c r="BD86" s="1138" t="s">
        <v>1402</v>
      </c>
      <c r="BE86" s="1138"/>
      <c r="BF86" s="1138"/>
      <c r="BG86" s="1138"/>
      <c r="BH86" s="1138"/>
      <c r="BI86" s="1138"/>
      <c r="BJ86" s="1138"/>
      <c r="BK86" s="1138"/>
      <c r="BL86" s="1138"/>
      <c r="BM86" s="470"/>
      <c r="BN86" s="1138" t="s">
        <v>1393</v>
      </c>
      <c r="BO86" s="1138"/>
      <c r="BP86" s="1138"/>
      <c r="BQ86" s="1138"/>
      <c r="BR86" s="1138"/>
      <c r="BS86" s="1138"/>
      <c r="BT86" s="1138"/>
      <c r="BU86" s="1138"/>
      <c r="BV86" s="1138"/>
      <c r="BW86" s="1138" t="s">
        <v>1394</v>
      </c>
      <c r="BX86" s="1138"/>
      <c r="BY86" s="1138"/>
      <c r="BZ86" s="1138"/>
      <c r="CA86" s="1138"/>
      <c r="CB86" s="1138"/>
      <c r="CC86" s="1138"/>
      <c r="CD86" s="1138"/>
      <c r="CE86" s="1138"/>
      <c r="CF86" s="471"/>
      <c r="CG86" s="470"/>
      <c r="CH86" s="1140" t="s">
        <v>1403</v>
      </c>
      <c r="CI86" s="1140"/>
      <c r="CJ86" s="1140"/>
      <c r="CK86" s="1140"/>
      <c r="CL86" s="1140"/>
      <c r="CM86" s="1140"/>
      <c r="CN86" s="1140"/>
      <c r="CO86" s="1140"/>
      <c r="CP86" s="1140"/>
      <c r="CQ86" s="1140"/>
      <c r="CR86" s="1140"/>
      <c r="CS86" s="1141"/>
      <c r="CT86" s="470"/>
      <c r="CU86" s="1140" t="s">
        <v>1404</v>
      </c>
      <c r="CV86" s="1140"/>
      <c r="CW86" s="1140"/>
      <c r="CX86" s="1140"/>
      <c r="CY86" s="1140"/>
      <c r="CZ86" s="1140"/>
      <c r="DA86" s="1140"/>
      <c r="DB86" s="1140"/>
      <c r="DC86" s="1140"/>
      <c r="DD86" s="1140"/>
      <c r="DE86" s="1140"/>
      <c r="DF86" s="1141"/>
      <c r="DG86" s="472"/>
      <c r="DH86" s="472"/>
      <c r="DI86" s="472"/>
      <c r="DJ86" s="472"/>
      <c r="DK86" s="472"/>
      <c r="DL86" s="472"/>
      <c r="DM86" s="472"/>
      <c r="DN86" s="472"/>
      <c r="DO86" s="472"/>
      <c r="DP86" s="472"/>
      <c r="DQ86" s="472"/>
      <c r="DR86" s="472"/>
      <c r="DS86" s="472"/>
      <c r="DT86" s="472"/>
      <c r="DU86" s="472"/>
      <c r="DV86" s="472"/>
      <c r="DW86" s="472"/>
      <c r="DX86" s="472"/>
      <c r="DY86" s="472"/>
      <c r="DZ86" s="472"/>
      <c r="EA86" s="472"/>
      <c r="EB86" s="472"/>
      <c r="EC86" s="472"/>
      <c r="ED86" s="472"/>
      <c r="EE86" s="472"/>
      <c r="EF86" s="472"/>
      <c r="EG86" s="472"/>
      <c r="EH86" s="472"/>
      <c r="EI86" s="472"/>
      <c r="EJ86" s="472"/>
      <c r="EK86" s="472"/>
      <c r="EL86" s="472"/>
      <c r="EM86" s="472"/>
      <c r="EN86" s="472"/>
      <c r="EO86" s="472"/>
      <c r="EP86" s="472"/>
      <c r="EQ86" s="472"/>
      <c r="ER86" s="472"/>
      <c r="ES86" s="472"/>
      <c r="ET86" s="472"/>
      <c r="EU86" s="472"/>
      <c r="EV86" s="472"/>
      <c r="EW86" s="472"/>
      <c r="EX86" s="472"/>
      <c r="EY86" s="472"/>
      <c r="EZ86" s="472"/>
      <c r="FA86" s="472"/>
      <c r="FB86" s="472"/>
      <c r="FC86" s="472"/>
      <c r="FD86" s="472"/>
      <c r="FE86" s="472"/>
      <c r="FF86" s="472"/>
      <c r="FG86" s="472"/>
      <c r="FH86" s="472"/>
      <c r="FI86" s="472"/>
      <c r="FJ86" s="1125"/>
      <c r="FK86" s="1125"/>
      <c r="FL86" s="1125"/>
      <c r="FM86" s="1125"/>
      <c r="FN86" s="1125"/>
      <c r="FO86" s="1125"/>
      <c r="FP86" s="1125"/>
      <c r="FQ86" s="1125"/>
      <c r="FR86" s="1125"/>
      <c r="FS86" s="1125"/>
      <c r="FT86" s="473"/>
      <c r="FU86" s="473"/>
      <c r="FV86" s="473"/>
      <c r="FW86" s="473"/>
      <c r="FX86" s="473"/>
      <c r="FY86" s="473"/>
      <c r="FZ86" s="473"/>
      <c r="GA86" s="473"/>
      <c r="GB86" s="473"/>
      <c r="GC86" s="473"/>
      <c r="GD86" s="1125"/>
      <c r="GE86" s="1125"/>
      <c r="GF86" s="471"/>
      <c r="GG86" s="471"/>
      <c r="GH86" s="471"/>
      <c r="GI86" s="471"/>
      <c r="GJ86" s="471"/>
      <c r="GK86" s="471"/>
      <c r="GL86" s="471"/>
      <c r="GM86" s="471"/>
      <c r="GN86" s="471"/>
      <c r="GO86" s="1125"/>
      <c r="GP86" s="1125"/>
      <c r="GQ86" s="471"/>
      <c r="GR86" s="471"/>
      <c r="GS86" s="471"/>
      <c r="GT86" s="471"/>
      <c r="GU86" s="471"/>
      <c r="GV86" s="471"/>
      <c r="GW86" s="471"/>
      <c r="GX86" s="471"/>
      <c r="GY86" s="1125"/>
      <c r="GZ86" s="1125"/>
      <c r="HA86" s="463"/>
    </row>
    <row r="87" spans="5:209" s="467" customFormat="1" ht="13.5" customHeight="1" x14ac:dyDescent="0.2">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c r="BZ87" s="474"/>
      <c r="CA87" s="474"/>
      <c r="CB87" s="474"/>
      <c r="CC87" s="474"/>
      <c r="CD87" s="474"/>
      <c r="CE87" s="474"/>
      <c r="CF87" s="474"/>
      <c r="CG87" s="474"/>
      <c r="CH87" s="474"/>
      <c r="CI87" s="474"/>
      <c r="CJ87" s="474"/>
      <c r="CK87" s="474"/>
      <c r="CL87" s="474"/>
      <c r="CM87" s="474"/>
      <c r="CN87" s="474"/>
      <c r="CO87" s="474"/>
      <c r="CP87" s="474"/>
      <c r="CQ87" s="474"/>
      <c r="CR87" s="474"/>
      <c r="CS87" s="474"/>
      <c r="CT87" s="470"/>
      <c r="CU87" s="474"/>
      <c r="CV87" s="474"/>
      <c r="CW87" s="474"/>
      <c r="CX87" s="474"/>
      <c r="CY87" s="474"/>
      <c r="CZ87" s="474"/>
      <c r="DA87" s="474"/>
      <c r="DB87" s="474"/>
      <c r="DC87" s="474"/>
      <c r="DD87" s="474"/>
      <c r="DE87" s="474"/>
      <c r="DF87" s="474"/>
      <c r="DG87" s="472"/>
      <c r="DH87" s="472"/>
      <c r="DI87" s="472"/>
      <c r="DJ87" s="472"/>
      <c r="DK87" s="472"/>
      <c r="DL87" s="472"/>
      <c r="DM87" s="472"/>
      <c r="DN87" s="472"/>
      <c r="DO87" s="472"/>
      <c r="DP87" s="472"/>
      <c r="DQ87" s="472"/>
      <c r="DR87" s="472"/>
      <c r="DS87" s="472"/>
      <c r="DT87" s="472"/>
      <c r="DU87" s="472"/>
      <c r="DV87" s="472"/>
      <c r="DW87" s="472"/>
      <c r="DX87" s="472"/>
      <c r="DY87" s="472"/>
      <c r="DZ87" s="472"/>
      <c r="EA87" s="472"/>
      <c r="EB87" s="472"/>
      <c r="EC87" s="472"/>
      <c r="ED87" s="472"/>
      <c r="EE87" s="472"/>
      <c r="EF87" s="472"/>
      <c r="EG87" s="472"/>
      <c r="EH87" s="472"/>
      <c r="EI87" s="472"/>
      <c r="EJ87" s="472"/>
      <c r="EK87" s="472"/>
      <c r="EL87" s="472"/>
      <c r="EM87" s="472"/>
      <c r="EN87" s="472"/>
      <c r="EO87" s="472"/>
      <c r="EP87" s="472"/>
      <c r="EQ87" s="472"/>
      <c r="ER87" s="472"/>
      <c r="ES87" s="472"/>
      <c r="ET87" s="472"/>
      <c r="EU87" s="472"/>
      <c r="EV87" s="472"/>
      <c r="EW87" s="472"/>
      <c r="EX87" s="472"/>
      <c r="EY87" s="472"/>
      <c r="EZ87" s="472"/>
      <c r="FA87" s="472"/>
      <c r="FB87" s="472"/>
      <c r="FC87" s="472"/>
      <c r="FD87" s="472"/>
      <c r="FE87" s="472"/>
      <c r="FF87" s="472"/>
      <c r="FG87" s="472"/>
      <c r="FH87" s="472"/>
      <c r="FI87" s="472"/>
      <c r="FJ87" s="474"/>
      <c r="FK87" s="474"/>
      <c r="FL87" s="474"/>
      <c r="FM87" s="474"/>
      <c r="FN87" s="474"/>
      <c r="FO87" s="474"/>
      <c r="FP87" s="474"/>
      <c r="FQ87" s="474"/>
      <c r="FR87" s="474"/>
      <c r="FS87" s="474"/>
      <c r="FT87" s="474"/>
      <c r="FU87" s="474"/>
      <c r="FV87" s="474"/>
      <c r="FW87" s="474"/>
      <c r="FX87" s="474"/>
      <c r="FY87" s="474"/>
      <c r="FZ87" s="474"/>
      <c r="GA87" s="474"/>
      <c r="GB87" s="474"/>
      <c r="GC87" s="474"/>
      <c r="GD87" s="474"/>
      <c r="GE87" s="474"/>
      <c r="GF87" s="474"/>
      <c r="GG87" s="474"/>
      <c r="GH87" s="474"/>
      <c r="GI87" s="474"/>
      <c r="GJ87" s="474"/>
      <c r="GK87" s="474"/>
      <c r="GL87" s="474"/>
      <c r="GM87" s="474"/>
      <c r="GN87" s="474"/>
      <c r="GO87" s="474"/>
      <c r="GP87" s="474"/>
      <c r="GQ87" s="474"/>
      <c r="GR87" s="474"/>
      <c r="GS87" s="474"/>
      <c r="GT87" s="474"/>
      <c r="GU87" s="474"/>
      <c r="GV87" s="474"/>
      <c r="GW87" s="474"/>
      <c r="GX87" s="474"/>
      <c r="GY87" s="474"/>
      <c r="GZ87" s="474"/>
    </row>
    <row r="88" spans="5:209" s="467" customFormat="1" ht="20.100000000000001" customHeight="1" x14ac:dyDescent="0.2">
      <c r="E88" s="1138" t="s">
        <v>3</v>
      </c>
      <c r="F88" s="1138"/>
      <c r="G88" s="1138"/>
      <c r="H88" s="1138"/>
      <c r="I88" s="1138"/>
      <c r="J88" s="1138"/>
      <c r="K88" s="1138"/>
      <c r="L88" s="1138"/>
      <c r="M88" s="1138"/>
      <c r="N88" s="1138"/>
      <c r="O88" s="1138"/>
      <c r="P88" s="1138"/>
      <c r="Q88" s="475"/>
      <c r="R88" s="476"/>
      <c r="S88" s="1156" t="s">
        <v>1395</v>
      </c>
      <c r="T88" s="1156"/>
      <c r="U88" s="1156"/>
      <c r="V88" s="1156"/>
      <c r="W88" s="1144" t="s">
        <v>6</v>
      </c>
      <c r="X88" s="1144"/>
      <c r="Y88" s="1144"/>
      <c r="Z88" s="1144"/>
      <c r="AA88" s="1144"/>
      <c r="AB88" s="1144"/>
      <c r="AC88" s="1144"/>
      <c r="AD88" s="1144"/>
      <c r="AE88" s="1144"/>
      <c r="AF88" s="1144"/>
      <c r="AG88" s="1144"/>
      <c r="AH88" s="1144"/>
      <c r="AI88" s="1144"/>
      <c r="AJ88" s="1144"/>
      <c r="AK88" s="1144"/>
      <c r="AL88" s="1144" t="s">
        <v>1401</v>
      </c>
      <c r="AM88" s="1144"/>
      <c r="AN88" s="1144"/>
      <c r="AO88" s="1144"/>
      <c r="AP88" s="1144"/>
      <c r="AQ88" s="1144"/>
      <c r="AR88" s="1144"/>
      <c r="AS88" s="1144"/>
      <c r="AT88" s="1144"/>
      <c r="AU88" s="1144"/>
      <c r="AV88" s="1144"/>
      <c r="AW88" s="1144"/>
      <c r="AX88" s="1144"/>
      <c r="AY88" s="1144"/>
      <c r="AZ88" s="1144"/>
      <c r="BA88" s="1144"/>
      <c r="BB88" s="1144"/>
      <c r="BC88" s="470"/>
      <c r="BD88" s="1129">
        <f>'CH Equipe'!BJ97</f>
        <v>0</v>
      </c>
      <c r="BE88" s="1129"/>
      <c r="BF88" s="1129"/>
      <c r="BG88" s="1129"/>
      <c r="BH88" s="1129"/>
      <c r="BI88" s="1129"/>
      <c r="BJ88" s="1129"/>
      <c r="BK88" s="1129"/>
      <c r="BL88" s="1129"/>
      <c r="BM88" s="470"/>
      <c r="BN88" s="1129">
        <f>'CH Equipe'!BJ16</f>
        <v>0</v>
      </c>
      <c r="BO88" s="1129"/>
      <c r="BP88" s="1129"/>
      <c r="BQ88" s="1129"/>
      <c r="BR88" s="1129"/>
      <c r="BS88" s="1129"/>
      <c r="BT88" s="1129"/>
      <c r="BU88" s="1129"/>
      <c r="BV88" s="1129"/>
      <c r="BW88" s="1136">
        <f>BN88/11/4</f>
        <v>0</v>
      </c>
      <c r="BX88" s="1136"/>
      <c r="BY88" s="1136"/>
      <c r="BZ88" s="1136"/>
      <c r="CA88" s="1136"/>
      <c r="CB88" s="1136"/>
      <c r="CC88" s="1136"/>
      <c r="CD88" s="1136"/>
      <c r="CE88" s="1136"/>
      <c r="CF88" s="470">
        <f>ROUND(BW88,0)</f>
        <v>0</v>
      </c>
      <c r="CG88" s="470"/>
      <c r="CH88" s="1012" t="e">
        <f>CF88*#REF!</f>
        <v>#REF!</v>
      </c>
      <c r="CI88" s="1013"/>
      <c r="CJ88" s="1013"/>
      <c r="CK88" s="1013"/>
      <c r="CL88" s="1013"/>
      <c r="CM88" s="1013"/>
      <c r="CN88" s="1013"/>
      <c r="CO88" s="1013"/>
      <c r="CP88" s="1013"/>
      <c r="CQ88" s="1013"/>
      <c r="CR88" s="1013"/>
      <c r="CS88" s="1017"/>
      <c r="CT88" s="470"/>
      <c r="CU88" s="1126" t="e">
        <f>CH88/60</f>
        <v>#REF!</v>
      </c>
      <c r="CV88" s="1127"/>
      <c r="CW88" s="1127"/>
      <c r="CX88" s="1127"/>
      <c r="CY88" s="1127"/>
      <c r="CZ88" s="1127"/>
      <c r="DA88" s="1127"/>
      <c r="DB88" s="1127"/>
      <c r="DC88" s="1127"/>
      <c r="DD88" s="1127"/>
      <c r="DE88" s="1127"/>
      <c r="DF88" s="1128"/>
      <c r="DG88" s="472"/>
      <c r="DH88" s="472"/>
      <c r="DI88" s="472"/>
      <c r="DJ88" s="472"/>
      <c r="DK88" s="472"/>
      <c r="DL88" s="472"/>
      <c r="DM88" s="472"/>
      <c r="DN88" s="472"/>
      <c r="DO88" s="472"/>
      <c r="DP88" s="472"/>
      <c r="DQ88" s="472"/>
      <c r="DR88" s="472"/>
      <c r="DS88" s="472"/>
      <c r="DT88" s="472"/>
      <c r="DU88" s="472"/>
      <c r="DV88" s="472"/>
      <c r="DW88" s="472"/>
      <c r="DX88" s="472"/>
      <c r="DY88" s="472"/>
      <c r="DZ88" s="472"/>
      <c r="EA88" s="472"/>
      <c r="EB88" s="472"/>
      <c r="EC88" s="472"/>
      <c r="ED88" s="472"/>
      <c r="EE88" s="472"/>
      <c r="EF88" s="472"/>
      <c r="EG88" s="472"/>
      <c r="EH88" s="472"/>
      <c r="EI88" s="472"/>
      <c r="EJ88" s="472"/>
      <c r="EK88" s="472"/>
      <c r="EL88" s="472"/>
      <c r="EM88" s="472"/>
      <c r="EN88" s="472"/>
      <c r="EO88" s="472"/>
      <c r="EP88" s="472"/>
      <c r="EQ88" s="472"/>
      <c r="ER88" s="472"/>
      <c r="ES88" s="472"/>
      <c r="ET88" s="472"/>
      <c r="EU88" s="472"/>
      <c r="EV88" s="472"/>
      <c r="EW88" s="472"/>
      <c r="EX88" s="472"/>
      <c r="EY88" s="472"/>
      <c r="EZ88" s="472"/>
      <c r="FA88" s="472"/>
      <c r="FB88" s="472"/>
      <c r="FC88" s="472"/>
      <c r="FD88" s="472"/>
      <c r="FE88" s="472"/>
      <c r="FF88" s="472"/>
      <c r="FG88" s="472"/>
      <c r="FH88" s="472"/>
      <c r="FI88" s="472"/>
      <c r="FJ88" s="470"/>
      <c r="FK88" s="470"/>
      <c r="FL88" s="470"/>
      <c r="FM88" s="470"/>
      <c r="FN88" s="470"/>
      <c r="FO88" s="470"/>
      <c r="FP88" s="470"/>
      <c r="FQ88" s="470"/>
      <c r="FR88" s="470"/>
      <c r="FS88" s="470"/>
      <c r="FT88" s="468"/>
      <c r="FU88" s="468"/>
      <c r="FV88" s="468"/>
      <c r="FW88" s="468"/>
      <c r="FX88" s="468"/>
      <c r="FY88" s="468"/>
      <c r="FZ88" s="468"/>
      <c r="GA88" s="468"/>
      <c r="GB88" s="468"/>
      <c r="GC88" s="468"/>
      <c r="GD88" s="468"/>
      <c r="GE88" s="468"/>
      <c r="GF88" s="468"/>
      <c r="GG88" s="468"/>
      <c r="GH88" s="468"/>
      <c r="GI88" s="468"/>
      <c r="GJ88" s="468"/>
      <c r="GK88" s="468"/>
      <c r="GL88" s="468"/>
      <c r="GM88" s="468"/>
      <c r="GN88" s="468"/>
      <c r="GO88" s="468"/>
      <c r="GP88" s="468"/>
      <c r="GQ88" s="468"/>
      <c r="GR88" s="468"/>
      <c r="GS88" s="468"/>
      <c r="GT88" s="468"/>
      <c r="GU88" s="468"/>
      <c r="GV88" s="468"/>
      <c r="GW88" s="468"/>
      <c r="GX88" s="468"/>
      <c r="GY88" s="468"/>
      <c r="GZ88" s="468"/>
    </row>
    <row r="89" spans="5:209" s="467" customFormat="1" ht="20.100000000000001" customHeight="1" x14ac:dyDescent="0.2">
      <c r="E89" s="1138"/>
      <c r="F89" s="1138"/>
      <c r="G89" s="1138"/>
      <c r="H89" s="1138"/>
      <c r="I89" s="1138"/>
      <c r="J89" s="1138"/>
      <c r="K89" s="1138"/>
      <c r="L89" s="1138"/>
      <c r="M89" s="1138"/>
      <c r="N89" s="1138"/>
      <c r="O89" s="1138"/>
      <c r="P89" s="1138"/>
      <c r="Q89" s="477"/>
      <c r="R89" s="476"/>
      <c r="S89" s="1156"/>
      <c r="T89" s="1156"/>
      <c r="U89" s="1156"/>
      <c r="V89" s="1156"/>
      <c r="W89" s="1144" t="s">
        <v>12</v>
      </c>
      <c r="X89" s="1144"/>
      <c r="Y89" s="1144"/>
      <c r="Z89" s="1144"/>
      <c r="AA89" s="1144"/>
      <c r="AB89" s="1144"/>
      <c r="AC89" s="1144"/>
      <c r="AD89" s="1144"/>
      <c r="AE89" s="1144"/>
      <c r="AF89" s="1144"/>
      <c r="AG89" s="1144"/>
      <c r="AH89" s="1144"/>
      <c r="AI89" s="1144"/>
      <c r="AJ89" s="1144"/>
      <c r="AK89" s="1144"/>
      <c r="AL89" s="1144" t="s">
        <v>1401</v>
      </c>
      <c r="AM89" s="1144"/>
      <c r="AN89" s="1144"/>
      <c r="AO89" s="1144"/>
      <c r="AP89" s="1144"/>
      <c r="AQ89" s="1144"/>
      <c r="AR89" s="1144"/>
      <c r="AS89" s="1144"/>
      <c r="AT89" s="1144"/>
      <c r="AU89" s="1144"/>
      <c r="AV89" s="1144"/>
      <c r="AW89" s="1144"/>
      <c r="AX89" s="1144"/>
      <c r="AY89" s="1144"/>
      <c r="AZ89" s="1144"/>
      <c r="BA89" s="1144"/>
      <c r="BB89" s="1144"/>
      <c r="BC89" s="470"/>
      <c r="BD89" s="1129">
        <f>BD88</f>
        <v>0</v>
      </c>
      <c r="BE89" s="1129"/>
      <c r="BF89" s="1129"/>
      <c r="BG89" s="1129"/>
      <c r="BH89" s="1129"/>
      <c r="BI89" s="1129"/>
      <c r="BJ89" s="1129"/>
      <c r="BK89" s="1129"/>
      <c r="BL89" s="1129"/>
      <c r="BM89" s="470"/>
      <c r="BN89" s="1129">
        <f>'CH Equipe'!BJ21</f>
        <v>0</v>
      </c>
      <c r="BO89" s="1129"/>
      <c r="BP89" s="1129"/>
      <c r="BQ89" s="1129"/>
      <c r="BR89" s="1129"/>
      <c r="BS89" s="1129"/>
      <c r="BT89" s="1129"/>
      <c r="BU89" s="1129"/>
      <c r="BV89" s="1129"/>
      <c r="BW89" s="1136">
        <f>BN89/11/4</f>
        <v>0</v>
      </c>
      <c r="BX89" s="1136"/>
      <c r="BY89" s="1136"/>
      <c r="BZ89" s="1136"/>
      <c r="CA89" s="1136"/>
      <c r="CB89" s="1136"/>
      <c r="CC89" s="1136"/>
      <c r="CD89" s="1136"/>
      <c r="CE89" s="1136"/>
      <c r="CF89" s="470"/>
      <c r="CG89" s="470"/>
      <c r="CH89" s="438"/>
      <c r="CI89" s="439"/>
      <c r="CJ89" s="439"/>
      <c r="CK89" s="439"/>
      <c r="CL89" s="439"/>
      <c r="CM89" s="439"/>
      <c r="CN89" s="439"/>
      <c r="CO89" s="439"/>
      <c r="CP89" s="439"/>
      <c r="CQ89" s="439"/>
      <c r="CR89" s="439"/>
      <c r="CS89" s="441"/>
      <c r="CT89" s="470"/>
      <c r="CU89" s="480"/>
      <c r="CV89" s="481"/>
      <c r="CW89" s="481"/>
      <c r="CX89" s="481"/>
      <c r="CY89" s="481"/>
      <c r="CZ89" s="481"/>
      <c r="DA89" s="481"/>
      <c r="DB89" s="481"/>
      <c r="DC89" s="481"/>
      <c r="DD89" s="481"/>
      <c r="DE89" s="481"/>
      <c r="DF89" s="482"/>
      <c r="DG89" s="472"/>
      <c r="DH89" s="472"/>
      <c r="DI89" s="472"/>
      <c r="DJ89" s="472"/>
      <c r="DK89" s="472"/>
      <c r="DL89" s="472"/>
      <c r="DM89" s="472"/>
      <c r="DN89" s="472"/>
      <c r="DO89" s="472"/>
      <c r="DP89" s="472"/>
      <c r="DQ89" s="472"/>
      <c r="DR89" s="472"/>
      <c r="DS89" s="472"/>
      <c r="DT89" s="472"/>
      <c r="DU89" s="472"/>
      <c r="DV89" s="472"/>
      <c r="DW89" s="472"/>
      <c r="DX89" s="472"/>
      <c r="DY89" s="472"/>
      <c r="DZ89" s="472"/>
      <c r="EA89" s="472"/>
      <c r="EB89" s="472"/>
      <c r="EC89" s="472"/>
      <c r="ED89" s="472"/>
      <c r="EE89" s="472"/>
      <c r="EF89" s="472"/>
      <c r="EG89" s="472"/>
      <c r="EH89" s="472"/>
      <c r="EI89" s="472"/>
      <c r="EJ89" s="472"/>
      <c r="EK89" s="472"/>
      <c r="EL89" s="472"/>
      <c r="EM89" s="472"/>
      <c r="EN89" s="472"/>
      <c r="EO89" s="472"/>
      <c r="EP89" s="472"/>
      <c r="EQ89" s="472"/>
      <c r="ER89" s="472"/>
      <c r="ES89" s="472"/>
      <c r="ET89" s="472"/>
      <c r="EU89" s="472"/>
      <c r="EV89" s="472"/>
      <c r="EW89" s="472"/>
      <c r="EX89" s="472"/>
      <c r="EY89" s="472"/>
      <c r="EZ89" s="472"/>
      <c r="FA89" s="472"/>
      <c r="FB89" s="472"/>
      <c r="FC89" s="472"/>
      <c r="FD89" s="472"/>
      <c r="FE89" s="472"/>
      <c r="FF89" s="472"/>
      <c r="FG89" s="472"/>
      <c r="FH89" s="472"/>
      <c r="FI89" s="472"/>
      <c r="FJ89" s="470"/>
      <c r="FK89" s="470"/>
      <c r="FL89" s="470"/>
      <c r="FM89" s="470"/>
      <c r="FN89" s="470"/>
      <c r="FO89" s="470"/>
      <c r="FP89" s="470"/>
      <c r="FQ89" s="470"/>
      <c r="FR89" s="470"/>
      <c r="FS89" s="470"/>
      <c r="FT89" s="468"/>
      <c r="FU89" s="468"/>
      <c r="FV89" s="468"/>
      <c r="FW89" s="468"/>
      <c r="FX89" s="468"/>
      <c r="FY89" s="468"/>
      <c r="FZ89" s="468"/>
      <c r="GA89" s="468"/>
      <c r="GB89" s="468"/>
      <c r="GC89" s="468"/>
      <c r="GD89" s="468"/>
      <c r="GE89" s="468"/>
      <c r="GF89" s="468"/>
      <c r="GG89" s="468"/>
      <c r="GH89" s="468"/>
      <c r="GI89" s="468"/>
      <c r="GJ89" s="468"/>
      <c r="GK89" s="468"/>
      <c r="GL89" s="468"/>
      <c r="GM89" s="468"/>
      <c r="GN89" s="468"/>
      <c r="GO89" s="468"/>
      <c r="GP89" s="468"/>
      <c r="GQ89" s="468"/>
      <c r="GR89" s="468"/>
      <c r="GS89" s="468"/>
      <c r="GT89" s="468"/>
      <c r="GU89" s="468"/>
      <c r="GV89" s="468"/>
      <c r="GW89" s="468"/>
      <c r="GX89" s="468"/>
      <c r="GY89" s="468"/>
      <c r="GZ89" s="468"/>
    </row>
    <row r="90" spans="5:209" s="467" customFormat="1" ht="20.100000000000001" customHeight="1" x14ac:dyDescent="0.2">
      <c r="E90" s="1138"/>
      <c r="F90" s="1138"/>
      <c r="G90" s="1138"/>
      <c r="H90" s="1138"/>
      <c r="I90" s="1138"/>
      <c r="J90" s="1138"/>
      <c r="K90" s="1138"/>
      <c r="L90" s="1138"/>
      <c r="M90" s="1138"/>
      <c r="N90" s="1138"/>
      <c r="O90" s="1138"/>
      <c r="P90" s="1138"/>
      <c r="Q90" s="475"/>
      <c r="R90" s="476"/>
      <c r="S90" s="1156"/>
      <c r="T90" s="1156"/>
      <c r="U90" s="1156"/>
      <c r="V90" s="1156"/>
      <c r="W90" s="1144" t="s">
        <v>1406</v>
      </c>
      <c r="X90" s="1144"/>
      <c r="Y90" s="1144"/>
      <c r="Z90" s="1144"/>
      <c r="AA90" s="1144"/>
      <c r="AB90" s="1144"/>
      <c r="AC90" s="1144"/>
      <c r="AD90" s="1144"/>
      <c r="AE90" s="1144"/>
      <c r="AF90" s="1144"/>
      <c r="AG90" s="1144"/>
      <c r="AH90" s="1144"/>
      <c r="AI90" s="1144"/>
      <c r="AJ90" s="1144"/>
      <c r="AK90" s="1144"/>
      <c r="AL90" s="1144" t="s">
        <v>1401</v>
      </c>
      <c r="AM90" s="1144"/>
      <c r="AN90" s="1144"/>
      <c r="AO90" s="1144"/>
      <c r="AP90" s="1144"/>
      <c r="AQ90" s="1144"/>
      <c r="AR90" s="1144"/>
      <c r="AS90" s="1144"/>
      <c r="AT90" s="1144"/>
      <c r="AU90" s="1144"/>
      <c r="AV90" s="1144"/>
      <c r="AW90" s="1144"/>
      <c r="AX90" s="1144"/>
      <c r="AY90" s="1144"/>
      <c r="AZ90" s="1144"/>
      <c r="BA90" s="1144"/>
      <c r="BB90" s="1144"/>
      <c r="BC90" s="470"/>
      <c r="BD90" s="1129">
        <f>BD88</f>
        <v>0</v>
      </c>
      <c r="BE90" s="1129"/>
      <c r="BF90" s="1129"/>
      <c r="BG90" s="1129"/>
      <c r="BH90" s="1129"/>
      <c r="BI90" s="1129"/>
      <c r="BJ90" s="1129"/>
      <c r="BK90" s="1129"/>
      <c r="BL90" s="1129"/>
      <c r="BM90" s="470"/>
      <c r="BN90" s="1129">
        <f>'CH Equipe'!BJ25</f>
        <v>0</v>
      </c>
      <c r="BO90" s="1129"/>
      <c r="BP90" s="1129"/>
      <c r="BQ90" s="1129"/>
      <c r="BR90" s="1129"/>
      <c r="BS90" s="1129"/>
      <c r="BT90" s="1129"/>
      <c r="BU90" s="1129"/>
      <c r="BV90" s="1129"/>
      <c r="BW90" s="1136">
        <f t="shared" ref="BW90:BW96" si="11">BN90/11/4</f>
        <v>0</v>
      </c>
      <c r="BX90" s="1136"/>
      <c r="BY90" s="1136"/>
      <c r="BZ90" s="1136"/>
      <c r="CA90" s="1136"/>
      <c r="CB90" s="1136"/>
      <c r="CC90" s="1136"/>
      <c r="CD90" s="1136"/>
      <c r="CE90" s="1136"/>
      <c r="CF90" s="470">
        <f>ROUND(BW90,0)</f>
        <v>0</v>
      </c>
      <c r="CG90" s="470"/>
      <c r="CH90" s="1007" t="e">
        <f>CF90*#REF!</f>
        <v>#REF!</v>
      </c>
      <c r="CI90" s="1008"/>
      <c r="CJ90" s="1008"/>
      <c r="CK90" s="1008"/>
      <c r="CL90" s="1008"/>
      <c r="CM90" s="1008"/>
      <c r="CN90" s="1008"/>
      <c r="CO90" s="1008"/>
      <c r="CP90" s="1008"/>
      <c r="CQ90" s="1008"/>
      <c r="CR90" s="1008"/>
      <c r="CS90" s="1018"/>
      <c r="CT90" s="470"/>
      <c r="CU90" s="1153" t="e">
        <f>CH90/60</f>
        <v>#REF!</v>
      </c>
      <c r="CV90" s="1154"/>
      <c r="CW90" s="1154"/>
      <c r="CX90" s="1154"/>
      <c r="CY90" s="1154"/>
      <c r="CZ90" s="1154"/>
      <c r="DA90" s="1154"/>
      <c r="DB90" s="1154"/>
      <c r="DC90" s="1154"/>
      <c r="DD90" s="1154"/>
      <c r="DE90" s="1154"/>
      <c r="DF90" s="1155"/>
      <c r="DG90" s="472"/>
      <c r="DH90" s="472"/>
      <c r="DI90" s="472"/>
      <c r="DJ90" s="472"/>
      <c r="DK90" s="472"/>
      <c r="DL90" s="472"/>
      <c r="DM90" s="472"/>
      <c r="DN90" s="472"/>
      <c r="DO90" s="472"/>
      <c r="DP90" s="472"/>
      <c r="DQ90" s="472"/>
      <c r="DR90" s="472"/>
      <c r="DS90" s="472"/>
      <c r="DT90" s="472"/>
      <c r="DU90" s="472"/>
      <c r="DV90" s="472"/>
      <c r="DW90" s="472"/>
      <c r="DX90" s="472"/>
      <c r="DY90" s="472"/>
      <c r="DZ90" s="472"/>
      <c r="EA90" s="472"/>
      <c r="EB90" s="472"/>
      <c r="EC90" s="472"/>
      <c r="ED90" s="472"/>
      <c r="EE90" s="472"/>
      <c r="EF90" s="472"/>
      <c r="EG90" s="472"/>
      <c r="EH90" s="472"/>
      <c r="EI90" s="472"/>
      <c r="EJ90" s="472"/>
      <c r="EK90" s="472"/>
      <c r="EL90" s="472"/>
      <c r="EM90" s="472"/>
      <c r="EN90" s="472"/>
      <c r="EO90" s="472"/>
      <c r="EP90" s="472"/>
      <c r="EQ90" s="472"/>
      <c r="ER90" s="472"/>
      <c r="ES90" s="472"/>
      <c r="ET90" s="472"/>
      <c r="EU90" s="472"/>
      <c r="EV90" s="472"/>
      <c r="EW90" s="472"/>
      <c r="EX90" s="472"/>
      <c r="EY90" s="472"/>
      <c r="EZ90" s="472"/>
      <c r="FA90" s="472"/>
      <c r="FB90" s="472"/>
      <c r="FC90" s="472"/>
      <c r="FD90" s="472"/>
      <c r="FE90" s="472"/>
      <c r="FF90" s="472"/>
      <c r="FG90" s="472"/>
      <c r="FH90" s="472"/>
      <c r="FI90" s="472"/>
      <c r="FJ90" s="470"/>
      <c r="FK90" s="470"/>
      <c r="FL90" s="470"/>
      <c r="FM90" s="470"/>
      <c r="FN90" s="470"/>
      <c r="FO90" s="470"/>
      <c r="FP90" s="470"/>
      <c r="FQ90" s="470"/>
      <c r="FR90" s="470"/>
      <c r="FS90" s="470"/>
      <c r="FT90" s="468"/>
      <c r="FU90" s="468"/>
      <c r="FV90" s="468"/>
      <c r="FW90" s="468"/>
      <c r="FX90" s="468"/>
      <c r="FY90" s="468"/>
      <c r="FZ90" s="468"/>
      <c r="GA90" s="468"/>
      <c r="GB90" s="468"/>
      <c r="GC90" s="468"/>
      <c r="GD90" s="468"/>
      <c r="GE90" s="468"/>
      <c r="GF90" s="468"/>
      <c r="GG90" s="468"/>
      <c r="GH90" s="468"/>
      <c r="GI90" s="468"/>
      <c r="GJ90" s="468"/>
      <c r="GK90" s="468"/>
      <c r="GL90" s="468"/>
      <c r="GM90" s="468"/>
      <c r="GN90" s="468"/>
      <c r="GO90" s="468"/>
      <c r="GP90" s="468"/>
      <c r="GQ90" s="468"/>
      <c r="GR90" s="468"/>
      <c r="GS90" s="468"/>
      <c r="GT90" s="468"/>
      <c r="GU90" s="468"/>
      <c r="GV90" s="468"/>
      <c r="GW90" s="468"/>
      <c r="GX90" s="468"/>
      <c r="GY90" s="468"/>
      <c r="GZ90" s="468"/>
    </row>
    <row r="91" spans="5:209" s="467" customFormat="1" ht="20.100000000000001" customHeight="1" x14ac:dyDescent="0.2">
      <c r="E91" s="1138"/>
      <c r="F91" s="1138"/>
      <c r="G91" s="1138"/>
      <c r="H91" s="1138"/>
      <c r="I91" s="1138"/>
      <c r="J91" s="1138"/>
      <c r="K91" s="1138"/>
      <c r="L91" s="1138"/>
      <c r="M91" s="1138"/>
      <c r="N91" s="1138"/>
      <c r="O91" s="1138"/>
      <c r="P91" s="1138"/>
      <c r="Q91" s="475"/>
      <c r="R91" s="476"/>
      <c r="S91" s="1156"/>
      <c r="T91" s="1156"/>
      <c r="U91" s="1156"/>
      <c r="V91" s="1156"/>
      <c r="W91" s="1144" t="s">
        <v>1407</v>
      </c>
      <c r="X91" s="1144"/>
      <c r="Y91" s="1144"/>
      <c r="Z91" s="1144"/>
      <c r="AA91" s="1144"/>
      <c r="AB91" s="1144"/>
      <c r="AC91" s="1144"/>
      <c r="AD91" s="1144"/>
      <c r="AE91" s="1144"/>
      <c r="AF91" s="1144"/>
      <c r="AG91" s="1144"/>
      <c r="AH91" s="1144"/>
      <c r="AI91" s="1144"/>
      <c r="AJ91" s="1144"/>
      <c r="AK91" s="1144"/>
      <c r="AL91" s="1144" t="s">
        <v>1401</v>
      </c>
      <c r="AM91" s="1144"/>
      <c r="AN91" s="1144"/>
      <c r="AO91" s="1144"/>
      <c r="AP91" s="1144"/>
      <c r="AQ91" s="1144"/>
      <c r="AR91" s="1144"/>
      <c r="AS91" s="1144"/>
      <c r="AT91" s="1144"/>
      <c r="AU91" s="1144"/>
      <c r="AV91" s="1144"/>
      <c r="AW91" s="1144"/>
      <c r="AX91" s="1144"/>
      <c r="AY91" s="1144"/>
      <c r="AZ91" s="1144"/>
      <c r="BA91" s="1144"/>
      <c r="BB91" s="1144"/>
      <c r="BC91" s="470"/>
      <c r="BD91" s="1129">
        <f>BD88</f>
        <v>0</v>
      </c>
      <c r="BE91" s="1129"/>
      <c r="BF91" s="1129"/>
      <c r="BG91" s="1129"/>
      <c r="BH91" s="1129"/>
      <c r="BI91" s="1129"/>
      <c r="BJ91" s="1129"/>
      <c r="BK91" s="1129"/>
      <c r="BL91" s="1129"/>
      <c r="BM91" s="470"/>
      <c r="BN91" s="1129">
        <f>'CH Equipe'!BJ32</f>
        <v>0</v>
      </c>
      <c r="BO91" s="1129"/>
      <c r="BP91" s="1129"/>
      <c r="BQ91" s="1129"/>
      <c r="BR91" s="1129"/>
      <c r="BS91" s="1129"/>
      <c r="BT91" s="1129"/>
      <c r="BU91" s="1129"/>
      <c r="BV91" s="1129"/>
      <c r="BW91" s="1136">
        <f t="shared" si="11"/>
        <v>0</v>
      </c>
      <c r="BX91" s="1136"/>
      <c r="BY91" s="1136"/>
      <c r="BZ91" s="1136"/>
      <c r="CA91" s="1136"/>
      <c r="CB91" s="1136"/>
      <c r="CC91" s="1136"/>
      <c r="CD91" s="1136"/>
      <c r="CE91" s="1136"/>
      <c r="CF91" s="470">
        <f>ROUND(BW91,0)</f>
        <v>0</v>
      </c>
      <c r="CG91" s="470"/>
      <c r="CH91" s="1007" t="e">
        <f>CF91*#REF!</f>
        <v>#REF!</v>
      </c>
      <c r="CI91" s="1008"/>
      <c r="CJ91" s="1008"/>
      <c r="CK91" s="1008"/>
      <c r="CL91" s="1008"/>
      <c r="CM91" s="1008"/>
      <c r="CN91" s="1008"/>
      <c r="CO91" s="1008"/>
      <c r="CP91" s="1008"/>
      <c r="CQ91" s="1008"/>
      <c r="CR91" s="1008"/>
      <c r="CS91" s="1018"/>
      <c r="CT91" s="470"/>
      <c r="CU91" s="1153" t="e">
        <f>CH91/60</f>
        <v>#REF!</v>
      </c>
      <c r="CV91" s="1154"/>
      <c r="CW91" s="1154"/>
      <c r="CX91" s="1154"/>
      <c r="CY91" s="1154"/>
      <c r="CZ91" s="1154"/>
      <c r="DA91" s="1154"/>
      <c r="DB91" s="1154"/>
      <c r="DC91" s="1154"/>
      <c r="DD91" s="1154"/>
      <c r="DE91" s="1154"/>
      <c r="DF91" s="1155"/>
      <c r="DG91" s="472"/>
      <c r="DH91" s="472"/>
      <c r="DI91" s="472"/>
      <c r="DJ91" s="472"/>
      <c r="DK91" s="472"/>
      <c r="DL91" s="472"/>
      <c r="DM91" s="472"/>
      <c r="DN91" s="472"/>
      <c r="DO91" s="472"/>
      <c r="DP91" s="472"/>
      <c r="DQ91" s="472"/>
      <c r="DR91" s="472"/>
      <c r="DS91" s="472"/>
      <c r="DT91" s="472"/>
      <c r="DU91" s="472"/>
      <c r="DV91" s="472"/>
      <c r="DW91" s="472"/>
      <c r="DX91" s="472"/>
      <c r="DY91" s="472"/>
      <c r="DZ91" s="472"/>
      <c r="EA91" s="472"/>
      <c r="EB91" s="472"/>
      <c r="EC91" s="472"/>
      <c r="ED91" s="472"/>
      <c r="EE91" s="472"/>
      <c r="EF91" s="472"/>
      <c r="EG91" s="472"/>
      <c r="EH91" s="472"/>
      <c r="EI91" s="472"/>
      <c r="EJ91" s="472"/>
      <c r="EK91" s="472"/>
      <c r="EL91" s="472"/>
      <c r="EM91" s="472"/>
      <c r="EN91" s="472"/>
      <c r="EO91" s="472"/>
      <c r="EP91" s="472"/>
      <c r="EQ91" s="472"/>
      <c r="ER91" s="472"/>
      <c r="ES91" s="472"/>
      <c r="ET91" s="472"/>
      <c r="EU91" s="472"/>
      <c r="EV91" s="472"/>
      <c r="EW91" s="472"/>
      <c r="EX91" s="472"/>
      <c r="EY91" s="472"/>
      <c r="EZ91" s="472"/>
      <c r="FA91" s="472"/>
      <c r="FB91" s="472"/>
      <c r="FC91" s="472"/>
      <c r="FD91" s="472"/>
      <c r="FE91" s="472"/>
      <c r="FF91" s="472"/>
      <c r="FG91" s="472"/>
      <c r="FH91" s="472"/>
      <c r="FI91" s="472"/>
      <c r="FJ91" s="470"/>
      <c r="FK91" s="470"/>
      <c r="FL91" s="470"/>
      <c r="FM91" s="470"/>
      <c r="FN91" s="470"/>
      <c r="FO91" s="470"/>
      <c r="FP91" s="470"/>
      <c r="FQ91" s="470"/>
      <c r="FR91" s="470"/>
      <c r="FS91" s="470"/>
      <c r="FT91" s="468"/>
      <c r="FU91" s="468"/>
      <c r="FV91" s="468"/>
      <c r="FW91" s="468"/>
      <c r="FX91" s="468"/>
      <c r="FY91" s="468"/>
      <c r="FZ91" s="468"/>
      <c r="GA91" s="468"/>
      <c r="GB91" s="468"/>
      <c r="GC91" s="468"/>
      <c r="GD91" s="468"/>
      <c r="GE91" s="468"/>
      <c r="GF91" s="468"/>
      <c r="GG91" s="468"/>
      <c r="GH91" s="468"/>
      <c r="GI91" s="468"/>
      <c r="GJ91" s="468"/>
      <c r="GK91" s="468"/>
      <c r="GL91" s="468"/>
      <c r="GM91" s="468"/>
      <c r="GN91" s="468"/>
      <c r="GO91" s="468"/>
      <c r="GP91" s="468"/>
      <c r="GQ91" s="468"/>
      <c r="GR91" s="468"/>
      <c r="GS91" s="468"/>
      <c r="GT91" s="468"/>
      <c r="GU91" s="468"/>
      <c r="GV91" s="468"/>
      <c r="GW91" s="468"/>
      <c r="GX91" s="468"/>
      <c r="GY91" s="468"/>
      <c r="GZ91" s="468"/>
    </row>
    <row r="92" spans="5:209" s="467" customFormat="1" ht="20.100000000000001" customHeight="1" x14ac:dyDescent="0.2">
      <c r="E92" s="1138"/>
      <c r="F92" s="1138"/>
      <c r="G92" s="1138"/>
      <c r="H92" s="1138"/>
      <c r="I92" s="1138"/>
      <c r="J92" s="1138"/>
      <c r="K92" s="1138"/>
      <c r="L92" s="1138"/>
      <c r="M92" s="1138"/>
      <c r="N92" s="1138"/>
      <c r="O92" s="1138"/>
      <c r="P92" s="1138"/>
      <c r="Q92" s="477"/>
      <c r="R92" s="476"/>
      <c r="S92" s="1156"/>
      <c r="T92" s="1156"/>
      <c r="U92" s="1156"/>
      <c r="V92" s="1156"/>
      <c r="W92" s="1144" t="s">
        <v>63</v>
      </c>
      <c r="X92" s="1144"/>
      <c r="Y92" s="1144"/>
      <c r="Z92" s="1144"/>
      <c r="AA92" s="1144"/>
      <c r="AB92" s="1144"/>
      <c r="AC92" s="1144"/>
      <c r="AD92" s="1144"/>
      <c r="AE92" s="1144"/>
      <c r="AF92" s="1144"/>
      <c r="AG92" s="1144"/>
      <c r="AH92" s="1144"/>
      <c r="AI92" s="1144"/>
      <c r="AJ92" s="1144"/>
      <c r="AK92" s="1144"/>
      <c r="AL92" s="1144" t="s">
        <v>1401</v>
      </c>
      <c r="AM92" s="1144"/>
      <c r="AN92" s="1144"/>
      <c r="AO92" s="1144"/>
      <c r="AP92" s="1144"/>
      <c r="AQ92" s="1144"/>
      <c r="AR92" s="1144"/>
      <c r="AS92" s="1144"/>
      <c r="AT92" s="1144"/>
      <c r="AU92" s="1144"/>
      <c r="AV92" s="1144"/>
      <c r="AW92" s="1144"/>
      <c r="AX92" s="1144"/>
      <c r="AY92" s="1144"/>
      <c r="AZ92" s="1144"/>
      <c r="BA92" s="1144"/>
      <c r="BB92" s="1144"/>
      <c r="BC92" s="470"/>
      <c r="BD92" s="1129">
        <f>BD88</f>
        <v>0</v>
      </c>
      <c r="BE92" s="1129"/>
      <c r="BF92" s="1129"/>
      <c r="BG92" s="1129"/>
      <c r="BH92" s="1129"/>
      <c r="BI92" s="1129"/>
      <c r="BJ92" s="1129"/>
      <c r="BK92" s="1129"/>
      <c r="BL92" s="1129"/>
      <c r="BM92" s="470"/>
      <c r="BN92" s="1129">
        <f>'CH Equipe'!BJ41</f>
        <v>0</v>
      </c>
      <c r="BO92" s="1129"/>
      <c r="BP92" s="1129"/>
      <c r="BQ92" s="1129"/>
      <c r="BR92" s="1129"/>
      <c r="BS92" s="1129"/>
      <c r="BT92" s="1129"/>
      <c r="BU92" s="1129"/>
      <c r="BV92" s="1129"/>
      <c r="BW92" s="1136">
        <f t="shared" si="11"/>
        <v>0</v>
      </c>
      <c r="BX92" s="1136"/>
      <c r="BY92" s="1136"/>
      <c r="BZ92" s="1136"/>
      <c r="CA92" s="1136"/>
      <c r="CB92" s="1136"/>
      <c r="CC92" s="1136"/>
      <c r="CD92" s="1136"/>
      <c r="CE92" s="1136"/>
      <c r="CF92" s="470">
        <f>ROUND(BW92,0)</f>
        <v>0</v>
      </c>
      <c r="CG92" s="470"/>
      <c r="CH92" s="1007" t="e">
        <f>CF92*#REF!</f>
        <v>#REF!</v>
      </c>
      <c r="CI92" s="1008"/>
      <c r="CJ92" s="1008"/>
      <c r="CK92" s="1008"/>
      <c r="CL92" s="1008"/>
      <c r="CM92" s="1008"/>
      <c r="CN92" s="1008"/>
      <c r="CO92" s="1008"/>
      <c r="CP92" s="1008"/>
      <c r="CQ92" s="1008"/>
      <c r="CR92" s="1008"/>
      <c r="CS92" s="1018"/>
      <c r="CT92" s="470"/>
      <c r="CU92" s="1153" t="e">
        <f>CH92/60</f>
        <v>#REF!</v>
      </c>
      <c r="CV92" s="1154"/>
      <c r="CW92" s="1154"/>
      <c r="CX92" s="1154"/>
      <c r="CY92" s="1154"/>
      <c r="CZ92" s="1154"/>
      <c r="DA92" s="1154"/>
      <c r="DB92" s="1154"/>
      <c r="DC92" s="1154"/>
      <c r="DD92" s="1154"/>
      <c r="DE92" s="1154"/>
      <c r="DF92" s="1155"/>
      <c r="DG92" s="472"/>
      <c r="DH92" s="472"/>
      <c r="DI92" s="472"/>
      <c r="DJ92" s="472"/>
      <c r="DK92" s="472"/>
      <c r="DL92" s="472"/>
      <c r="DM92" s="472"/>
      <c r="DN92" s="472"/>
      <c r="DO92" s="472"/>
      <c r="DP92" s="472"/>
      <c r="DQ92" s="472"/>
      <c r="DR92" s="472"/>
      <c r="DS92" s="472"/>
      <c r="DT92" s="472"/>
      <c r="DU92" s="472"/>
      <c r="DV92" s="472"/>
      <c r="DW92" s="472"/>
      <c r="DX92" s="472"/>
      <c r="DY92" s="472"/>
      <c r="DZ92" s="472"/>
      <c r="EA92" s="472"/>
      <c r="EB92" s="472"/>
      <c r="EC92" s="472"/>
      <c r="ED92" s="472"/>
      <c r="EE92" s="472"/>
      <c r="EF92" s="472"/>
      <c r="EG92" s="472"/>
      <c r="EH92" s="472"/>
      <c r="EI92" s="472"/>
      <c r="EJ92" s="472"/>
      <c r="EK92" s="472"/>
      <c r="EL92" s="472"/>
      <c r="EM92" s="472"/>
      <c r="EN92" s="472"/>
      <c r="EO92" s="472"/>
      <c r="EP92" s="472"/>
      <c r="EQ92" s="472"/>
      <c r="ER92" s="472"/>
      <c r="ES92" s="472"/>
      <c r="ET92" s="472"/>
      <c r="EU92" s="472"/>
      <c r="EV92" s="472"/>
      <c r="EW92" s="472"/>
      <c r="EX92" s="472"/>
      <c r="EY92" s="472"/>
      <c r="EZ92" s="472"/>
      <c r="FA92" s="472"/>
      <c r="FB92" s="472"/>
      <c r="FC92" s="472"/>
      <c r="FD92" s="472"/>
      <c r="FE92" s="472"/>
      <c r="FF92" s="472"/>
      <c r="FG92" s="472"/>
      <c r="FH92" s="472"/>
      <c r="FI92" s="472"/>
      <c r="FJ92" s="470"/>
      <c r="FK92" s="470"/>
      <c r="FL92" s="470"/>
      <c r="FM92" s="470"/>
      <c r="FN92" s="470"/>
      <c r="FO92" s="470"/>
      <c r="FP92" s="470"/>
      <c r="FQ92" s="470"/>
      <c r="FR92" s="470"/>
      <c r="FS92" s="470"/>
      <c r="FT92" s="468"/>
      <c r="FU92" s="468"/>
      <c r="FV92" s="468"/>
      <c r="FW92" s="468"/>
      <c r="FX92" s="468"/>
      <c r="FY92" s="468"/>
      <c r="FZ92" s="468"/>
      <c r="GA92" s="468"/>
      <c r="GB92" s="468"/>
      <c r="GC92" s="468"/>
      <c r="GD92" s="468"/>
      <c r="GE92" s="468"/>
      <c r="GF92" s="468"/>
      <c r="GG92" s="468"/>
      <c r="GH92" s="468"/>
      <c r="GI92" s="468"/>
      <c r="GJ92" s="468"/>
      <c r="GK92" s="468"/>
      <c r="GL92" s="468"/>
      <c r="GM92" s="468"/>
      <c r="GN92" s="468"/>
      <c r="GO92" s="468"/>
      <c r="GP92" s="468"/>
      <c r="GQ92" s="468"/>
      <c r="GR92" s="468"/>
      <c r="GS92" s="468"/>
      <c r="GT92" s="468"/>
      <c r="GU92" s="468"/>
      <c r="GV92" s="468"/>
      <c r="GW92" s="468"/>
      <c r="GX92" s="468"/>
      <c r="GY92" s="468"/>
      <c r="GZ92" s="468"/>
    </row>
    <row r="93" spans="5:209" s="467" customFormat="1" ht="25.5" customHeight="1" x14ac:dyDescent="0.2">
      <c r="E93" s="1138"/>
      <c r="F93" s="1138"/>
      <c r="G93" s="1138"/>
      <c r="H93" s="1138"/>
      <c r="I93" s="1138"/>
      <c r="J93" s="1138"/>
      <c r="K93" s="1138"/>
      <c r="L93" s="1138"/>
      <c r="M93" s="1138"/>
      <c r="N93" s="1138"/>
      <c r="O93" s="1138"/>
      <c r="P93" s="1138"/>
      <c r="Q93" s="477"/>
      <c r="R93" s="476"/>
      <c r="S93" s="1156"/>
      <c r="T93" s="1156"/>
      <c r="U93" s="1156"/>
      <c r="V93" s="1156"/>
      <c r="W93" s="1150" t="s">
        <v>1405</v>
      </c>
      <c r="X93" s="1151"/>
      <c r="Y93" s="1151"/>
      <c r="Z93" s="1151"/>
      <c r="AA93" s="1151"/>
      <c r="AB93" s="1151"/>
      <c r="AC93" s="1151"/>
      <c r="AD93" s="1151"/>
      <c r="AE93" s="1151"/>
      <c r="AF93" s="1151"/>
      <c r="AG93" s="1151"/>
      <c r="AH93" s="1151"/>
      <c r="AI93" s="1151"/>
      <c r="AJ93" s="1151"/>
      <c r="AK93" s="1152"/>
      <c r="AL93" s="1144" t="s">
        <v>1401</v>
      </c>
      <c r="AM93" s="1144"/>
      <c r="AN93" s="1144"/>
      <c r="AO93" s="1144"/>
      <c r="AP93" s="1144"/>
      <c r="AQ93" s="1144"/>
      <c r="AR93" s="1144"/>
      <c r="AS93" s="1144"/>
      <c r="AT93" s="1144"/>
      <c r="AU93" s="1144"/>
      <c r="AV93" s="1144"/>
      <c r="AW93" s="1144"/>
      <c r="AX93" s="1144"/>
      <c r="AY93" s="1144"/>
      <c r="AZ93" s="1144"/>
      <c r="BA93" s="1144"/>
      <c r="BB93" s="1144"/>
      <c r="BC93" s="470"/>
      <c r="BD93" s="1129">
        <f>BD88</f>
        <v>0</v>
      </c>
      <c r="BE93" s="1129"/>
      <c r="BF93" s="1129"/>
      <c r="BG93" s="1129"/>
      <c r="BH93" s="1129"/>
      <c r="BI93" s="1129"/>
      <c r="BJ93" s="1129"/>
      <c r="BK93" s="1129"/>
      <c r="BL93" s="1129"/>
      <c r="BM93" s="470"/>
      <c r="BN93" s="1129">
        <f>'CH Equipe'!BJ48</f>
        <v>0</v>
      </c>
      <c r="BO93" s="1129"/>
      <c r="BP93" s="1129"/>
      <c r="BQ93" s="1129"/>
      <c r="BR93" s="1129"/>
      <c r="BS93" s="1129"/>
      <c r="BT93" s="1129"/>
      <c r="BU93" s="1129"/>
      <c r="BV93" s="1129"/>
      <c r="BW93" s="1136">
        <f t="shared" si="11"/>
        <v>0</v>
      </c>
      <c r="BX93" s="1136"/>
      <c r="BY93" s="1136"/>
      <c r="BZ93" s="1136"/>
      <c r="CA93" s="1136"/>
      <c r="CB93" s="1136"/>
      <c r="CC93" s="1136"/>
      <c r="CD93" s="1136"/>
      <c r="CE93" s="1136"/>
      <c r="CF93" s="470">
        <f>ROUND(BW93,0)</f>
        <v>0</v>
      </c>
      <c r="CG93" s="470"/>
      <c r="CH93" s="1007" t="e">
        <f>CF93*#REF!</f>
        <v>#REF!</v>
      </c>
      <c r="CI93" s="1008"/>
      <c r="CJ93" s="1008"/>
      <c r="CK93" s="1008"/>
      <c r="CL93" s="1008"/>
      <c r="CM93" s="1008"/>
      <c r="CN93" s="1008"/>
      <c r="CO93" s="1008"/>
      <c r="CP93" s="1008"/>
      <c r="CQ93" s="1008"/>
      <c r="CR93" s="1008"/>
      <c r="CS93" s="1018"/>
      <c r="CT93" s="470"/>
      <c r="CU93" s="1153" t="e">
        <f>CH93/60</f>
        <v>#REF!</v>
      </c>
      <c r="CV93" s="1154"/>
      <c r="CW93" s="1154"/>
      <c r="CX93" s="1154"/>
      <c r="CY93" s="1154"/>
      <c r="CZ93" s="1154"/>
      <c r="DA93" s="1154"/>
      <c r="DB93" s="1154"/>
      <c r="DC93" s="1154"/>
      <c r="DD93" s="1154"/>
      <c r="DE93" s="1154"/>
      <c r="DF93" s="1155"/>
      <c r="DG93" s="472"/>
      <c r="DH93" s="472"/>
      <c r="DI93" s="472"/>
      <c r="DJ93" s="472"/>
      <c r="DK93" s="472"/>
      <c r="DL93" s="472"/>
      <c r="DM93" s="472"/>
      <c r="DN93" s="472"/>
      <c r="DO93" s="472"/>
      <c r="DP93" s="472"/>
      <c r="DQ93" s="472"/>
      <c r="DR93" s="472"/>
      <c r="DS93" s="472"/>
      <c r="DT93" s="472"/>
      <c r="DU93" s="472"/>
      <c r="DV93" s="472"/>
      <c r="DW93" s="472"/>
      <c r="DX93" s="472"/>
      <c r="DY93" s="472"/>
      <c r="DZ93" s="472"/>
      <c r="EA93" s="472"/>
      <c r="EB93" s="472"/>
      <c r="EC93" s="472"/>
      <c r="ED93" s="472"/>
      <c r="EE93" s="472"/>
      <c r="EF93" s="472"/>
      <c r="EG93" s="472"/>
      <c r="EH93" s="472"/>
      <c r="EI93" s="472"/>
      <c r="EJ93" s="472"/>
      <c r="EK93" s="472"/>
      <c r="EL93" s="472"/>
      <c r="EM93" s="472"/>
      <c r="EN93" s="472"/>
      <c r="EO93" s="472"/>
      <c r="EP93" s="472"/>
      <c r="EQ93" s="472"/>
      <c r="ER93" s="472"/>
      <c r="ES93" s="472"/>
      <c r="ET93" s="472"/>
      <c r="EU93" s="472"/>
      <c r="EV93" s="472"/>
      <c r="EW93" s="472"/>
      <c r="EX93" s="472"/>
      <c r="EY93" s="472"/>
      <c r="EZ93" s="472"/>
      <c r="FA93" s="472"/>
      <c r="FB93" s="472"/>
      <c r="FC93" s="472"/>
      <c r="FD93" s="472"/>
      <c r="FE93" s="472"/>
      <c r="FF93" s="472"/>
      <c r="FG93" s="472"/>
      <c r="FH93" s="472"/>
      <c r="FI93" s="472"/>
      <c r="FJ93" s="470"/>
      <c r="FK93" s="470"/>
      <c r="FL93" s="470"/>
      <c r="FM93" s="470"/>
      <c r="FN93" s="470"/>
      <c r="FO93" s="470"/>
      <c r="FP93" s="470"/>
      <c r="FQ93" s="470"/>
      <c r="FR93" s="470"/>
      <c r="FS93" s="470"/>
      <c r="FT93" s="468"/>
      <c r="FU93" s="468"/>
      <c r="FV93" s="468"/>
      <c r="FW93" s="468"/>
      <c r="FX93" s="468"/>
      <c r="FY93" s="468"/>
      <c r="FZ93" s="468"/>
      <c r="GA93" s="468"/>
      <c r="GB93" s="468"/>
      <c r="GC93" s="468"/>
      <c r="GD93" s="468"/>
      <c r="GE93" s="468"/>
      <c r="GF93" s="468"/>
      <c r="GG93" s="468"/>
      <c r="GH93" s="468"/>
      <c r="GI93" s="468"/>
      <c r="GJ93" s="468"/>
      <c r="GK93" s="468"/>
      <c r="GL93" s="468"/>
      <c r="GM93" s="468"/>
      <c r="GN93" s="468"/>
      <c r="GO93" s="468"/>
      <c r="GP93" s="468"/>
      <c r="GQ93" s="468"/>
      <c r="GR93" s="468"/>
      <c r="GS93" s="468"/>
      <c r="GT93" s="468"/>
      <c r="GU93" s="468"/>
      <c r="GV93" s="468"/>
      <c r="GW93" s="468"/>
      <c r="GX93" s="468"/>
      <c r="GY93" s="468"/>
      <c r="GZ93" s="468"/>
    </row>
    <row r="94" spans="5:209" s="467" customFormat="1" ht="20.100000000000001" customHeight="1" x14ac:dyDescent="0.2">
      <c r="E94" s="1138"/>
      <c r="F94" s="1138"/>
      <c r="G94" s="1138"/>
      <c r="H94" s="1138"/>
      <c r="I94" s="1138"/>
      <c r="J94" s="1138"/>
      <c r="K94" s="1138"/>
      <c r="L94" s="1138"/>
      <c r="M94" s="1138"/>
      <c r="N94" s="1138"/>
      <c r="O94" s="1138"/>
      <c r="P94" s="1138"/>
      <c r="Q94" s="477"/>
      <c r="R94" s="476"/>
      <c r="S94" s="1156"/>
      <c r="T94" s="1156"/>
      <c r="U94" s="1156"/>
      <c r="V94" s="1156"/>
      <c r="W94" s="1144" t="s">
        <v>46</v>
      </c>
      <c r="X94" s="1144"/>
      <c r="Y94" s="1144"/>
      <c r="Z94" s="1144"/>
      <c r="AA94" s="1144"/>
      <c r="AB94" s="1144"/>
      <c r="AC94" s="1144"/>
      <c r="AD94" s="1144"/>
      <c r="AE94" s="1144"/>
      <c r="AF94" s="1144"/>
      <c r="AG94" s="1144"/>
      <c r="AH94" s="1144"/>
      <c r="AI94" s="1144"/>
      <c r="AJ94" s="1144"/>
      <c r="AK94" s="1144"/>
      <c r="AL94" s="1144" t="s">
        <v>1401</v>
      </c>
      <c r="AM94" s="1144"/>
      <c r="AN94" s="1144"/>
      <c r="AO94" s="1144"/>
      <c r="AP94" s="1144"/>
      <c r="AQ94" s="1144"/>
      <c r="AR94" s="1144"/>
      <c r="AS94" s="1144"/>
      <c r="AT94" s="1144"/>
      <c r="AU94" s="1144"/>
      <c r="AV94" s="1144"/>
      <c r="AW94" s="1144"/>
      <c r="AX94" s="1144"/>
      <c r="AY94" s="1144"/>
      <c r="AZ94" s="1144"/>
      <c r="BA94" s="1144"/>
      <c r="BB94" s="1144"/>
      <c r="BC94" s="470"/>
      <c r="BD94" s="1129">
        <f>BD89</f>
        <v>0</v>
      </c>
      <c r="BE94" s="1129"/>
      <c r="BF94" s="1129"/>
      <c r="BG94" s="1129"/>
      <c r="BH94" s="1129"/>
      <c r="BI94" s="1129"/>
      <c r="BJ94" s="1129"/>
      <c r="BK94" s="1129"/>
      <c r="BL94" s="1129"/>
      <c r="BM94" s="470"/>
      <c r="BN94" s="1129">
        <f>'CH Equipe'!BJ60</f>
        <v>0</v>
      </c>
      <c r="BO94" s="1129"/>
      <c r="BP94" s="1129"/>
      <c r="BQ94" s="1129"/>
      <c r="BR94" s="1129"/>
      <c r="BS94" s="1129"/>
      <c r="BT94" s="1129"/>
      <c r="BU94" s="1129"/>
      <c r="BV94" s="1129"/>
      <c r="BW94" s="1136">
        <f t="shared" si="11"/>
        <v>0</v>
      </c>
      <c r="BX94" s="1136"/>
      <c r="BY94" s="1136"/>
      <c r="BZ94" s="1136"/>
      <c r="CA94" s="1136"/>
      <c r="CB94" s="1136"/>
      <c r="CC94" s="1136"/>
      <c r="CD94" s="1136"/>
      <c r="CE94" s="1136"/>
      <c r="CF94" s="470"/>
      <c r="CG94" s="470"/>
      <c r="CH94" s="440"/>
      <c r="CI94" s="440"/>
      <c r="CJ94" s="440"/>
      <c r="CK94" s="440"/>
      <c r="CL94" s="440"/>
      <c r="CM94" s="440"/>
      <c r="CN94" s="440"/>
      <c r="CO94" s="440"/>
      <c r="CP94" s="440"/>
      <c r="CQ94" s="440"/>
      <c r="CR94" s="440"/>
      <c r="CS94" s="440"/>
      <c r="CT94" s="470"/>
      <c r="CU94" s="298"/>
      <c r="CV94" s="298"/>
      <c r="CW94" s="298"/>
      <c r="CX94" s="298"/>
      <c r="CY94" s="298"/>
      <c r="CZ94" s="298"/>
      <c r="DA94" s="298"/>
      <c r="DB94" s="298"/>
      <c r="DC94" s="298"/>
      <c r="DD94" s="298"/>
      <c r="DE94" s="298"/>
      <c r="DF94" s="298"/>
      <c r="DG94" s="472"/>
      <c r="DH94" s="472"/>
      <c r="DI94" s="472"/>
      <c r="DJ94" s="472"/>
      <c r="DK94" s="472"/>
      <c r="DL94" s="472"/>
      <c r="DM94" s="472"/>
      <c r="DN94" s="472"/>
      <c r="DO94" s="472"/>
      <c r="DP94" s="472"/>
      <c r="DQ94" s="472"/>
      <c r="DR94" s="472"/>
      <c r="DS94" s="472"/>
      <c r="DT94" s="472"/>
      <c r="DU94" s="472"/>
      <c r="DV94" s="472"/>
      <c r="DW94" s="472"/>
      <c r="DX94" s="472"/>
      <c r="DY94" s="472"/>
      <c r="DZ94" s="472"/>
      <c r="EA94" s="472"/>
      <c r="EB94" s="472"/>
      <c r="EC94" s="472"/>
      <c r="ED94" s="472"/>
      <c r="EE94" s="472"/>
      <c r="EF94" s="472"/>
      <c r="EG94" s="472"/>
      <c r="EH94" s="472"/>
      <c r="EI94" s="472"/>
      <c r="EJ94" s="472"/>
      <c r="EK94" s="472"/>
      <c r="EL94" s="472"/>
      <c r="EM94" s="472"/>
      <c r="EN94" s="472"/>
      <c r="EO94" s="472"/>
      <c r="EP94" s="472"/>
      <c r="EQ94" s="472"/>
      <c r="ER94" s="472"/>
      <c r="ES94" s="472"/>
      <c r="ET94" s="472"/>
      <c r="EU94" s="472"/>
      <c r="EV94" s="472"/>
      <c r="EW94" s="472"/>
      <c r="EX94" s="472"/>
      <c r="EY94" s="472"/>
      <c r="EZ94" s="472"/>
      <c r="FA94" s="472"/>
      <c r="FB94" s="472"/>
      <c r="FC94" s="472"/>
      <c r="FD94" s="472"/>
      <c r="FE94" s="472"/>
      <c r="FF94" s="472"/>
      <c r="FG94" s="472"/>
      <c r="FH94" s="472"/>
      <c r="FI94" s="472"/>
      <c r="FJ94" s="470"/>
      <c r="FK94" s="470"/>
      <c r="FL94" s="470"/>
      <c r="FM94" s="470"/>
      <c r="FN94" s="470"/>
      <c r="FO94" s="470"/>
      <c r="FP94" s="470"/>
      <c r="FQ94" s="470"/>
      <c r="FR94" s="470"/>
      <c r="FS94" s="470"/>
      <c r="FT94" s="468"/>
      <c r="FU94" s="468"/>
      <c r="FV94" s="468"/>
      <c r="FW94" s="468"/>
      <c r="FX94" s="468"/>
      <c r="FY94" s="468"/>
      <c r="FZ94" s="468"/>
      <c r="GA94" s="468"/>
      <c r="GB94" s="468"/>
      <c r="GC94" s="468"/>
      <c r="GD94" s="468"/>
      <c r="GE94" s="468"/>
      <c r="GF94" s="468"/>
      <c r="GG94" s="468"/>
      <c r="GH94" s="468"/>
      <c r="GI94" s="468"/>
      <c r="GJ94" s="468"/>
      <c r="GK94" s="468"/>
      <c r="GL94" s="468"/>
      <c r="GM94" s="468"/>
      <c r="GN94" s="468"/>
      <c r="GO94" s="468"/>
      <c r="GP94" s="468"/>
      <c r="GQ94" s="468"/>
      <c r="GR94" s="468"/>
      <c r="GS94" s="468"/>
      <c r="GT94" s="468"/>
      <c r="GU94" s="468"/>
      <c r="GV94" s="468"/>
      <c r="GW94" s="468"/>
      <c r="GX94" s="468"/>
      <c r="GY94" s="468"/>
      <c r="GZ94" s="468"/>
    </row>
    <row r="95" spans="5:209" s="467" customFormat="1" ht="20.100000000000001" customHeight="1" x14ac:dyDescent="0.2">
      <c r="E95" s="1138"/>
      <c r="F95" s="1138"/>
      <c r="G95" s="1138"/>
      <c r="H95" s="1138"/>
      <c r="I95" s="1138"/>
      <c r="J95" s="1138"/>
      <c r="K95" s="1138"/>
      <c r="L95" s="1138"/>
      <c r="M95" s="1138"/>
      <c r="N95" s="1138"/>
      <c r="O95" s="1138"/>
      <c r="P95" s="1138"/>
      <c r="Q95" s="477"/>
      <c r="R95" s="476"/>
      <c r="S95" s="1156"/>
      <c r="T95" s="1156"/>
      <c r="U95" s="1156"/>
      <c r="V95" s="1156"/>
      <c r="W95" s="1144" t="s">
        <v>775</v>
      </c>
      <c r="X95" s="1144"/>
      <c r="Y95" s="1144"/>
      <c r="Z95" s="1144"/>
      <c r="AA95" s="1144"/>
      <c r="AB95" s="1144"/>
      <c r="AC95" s="1144"/>
      <c r="AD95" s="1144"/>
      <c r="AE95" s="1144"/>
      <c r="AF95" s="1144"/>
      <c r="AG95" s="1144"/>
      <c r="AH95" s="1144"/>
      <c r="AI95" s="1144"/>
      <c r="AJ95" s="1144"/>
      <c r="AK95" s="1144"/>
      <c r="AL95" s="1144" t="s">
        <v>1401</v>
      </c>
      <c r="AM95" s="1144"/>
      <c r="AN95" s="1144"/>
      <c r="AO95" s="1144"/>
      <c r="AP95" s="1144"/>
      <c r="AQ95" s="1144"/>
      <c r="AR95" s="1144"/>
      <c r="AS95" s="1144"/>
      <c r="AT95" s="1144"/>
      <c r="AU95" s="1144"/>
      <c r="AV95" s="1144"/>
      <c r="AW95" s="1144"/>
      <c r="AX95" s="1144"/>
      <c r="AY95" s="1144"/>
      <c r="AZ95" s="1144"/>
      <c r="BA95" s="1144"/>
      <c r="BB95" s="1144"/>
      <c r="BC95" s="470"/>
      <c r="BD95" s="1129">
        <f>BD88</f>
        <v>0</v>
      </c>
      <c r="BE95" s="1129"/>
      <c r="BF95" s="1129"/>
      <c r="BG95" s="1129"/>
      <c r="BH95" s="1129"/>
      <c r="BI95" s="1129"/>
      <c r="BJ95" s="1129"/>
      <c r="BK95" s="1129"/>
      <c r="BL95" s="1129"/>
      <c r="BM95" s="470"/>
      <c r="BN95" s="1129">
        <f>'CH Equipe'!BJ67</f>
        <v>0</v>
      </c>
      <c r="BO95" s="1129"/>
      <c r="BP95" s="1129"/>
      <c r="BQ95" s="1129"/>
      <c r="BR95" s="1129"/>
      <c r="BS95" s="1129"/>
      <c r="BT95" s="1129"/>
      <c r="BU95" s="1129"/>
      <c r="BV95" s="1129"/>
      <c r="BW95" s="1136">
        <f t="shared" si="11"/>
        <v>0</v>
      </c>
      <c r="BX95" s="1136"/>
      <c r="BY95" s="1136"/>
      <c r="BZ95" s="1136"/>
      <c r="CA95" s="1136"/>
      <c r="CB95" s="1136"/>
      <c r="CC95" s="1136"/>
      <c r="CD95" s="1136"/>
      <c r="CE95" s="1136"/>
      <c r="CF95" s="470"/>
      <c r="CG95" s="470"/>
      <c r="CH95" s="440"/>
      <c r="CI95" s="440"/>
      <c r="CJ95" s="440"/>
      <c r="CK95" s="440"/>
      <c r="CL95" s="440"/>
      <c r="CM95" s="440"/>
      <c r="CN95" s="440"/>
      <c r="CO95" s="440"/>
      <c r="CP95" s="440"/>
      <c r="CQ95" s="440"/>
      <c r="CR95" s="440"/>
      <c r="CS95" s="440"/>
      <c r="CT95" s="470"/>
      <c r="CU95" s="298"/>
      <c r="CV95" s="298"/>
      <c r="CW95" s="298"/>
      <c r="CX95" s="298"/>
      <c r="CY95" s="298"/>
      <c r="CZ95" s="298"/>
      <c r="DA95" s="298"/>
      <c r="DB95" s="298"/>
      <c r="DC95" s="298"/>
      <c r="DD95" s="298"/>
      <c r="DE95" s="298"/>
      <c r="DF95" s="298"/>
      <c r="DG95" s="472"/>
      <c r="DH95" s="472"/>
      <c r="DI95" s="472"/>
      <c r="DJ95" s="472"/>
      <c r="DK95" s="472"/>
      <c r="DL95" s="472"/>
      <c r="DM95" s="472"/>
      <c r="DN95" s="472"/>
      <c r="DO95" s="472"/>
      <c r="DP95" s="472"/>
      <c r="DQ95" s="472"/>
      <c r="DR95" s="472"/>
      <c r="DS95" s="472"/>
      <c r="DT95" s="472"/>
      <c r="DU95" s="472"/>
      <c r="DV95" s="472"/>
      <c r="DW95" s="472"/>
      <c r="DX95" s="472"/>
      <c r="DY95" s="472"/>
      <c r="DZ95" s="472"/>
      <c r="EA95" s="472"/>
      <c r="EB95" s="472"/>
      <c r="EC95" s="472"/>
      <c r="ED95" s="472"/>
      <c r="EE95" s="472"/>
      <c r="EF95" s="472"/>
      <c r="EG95" s="472"/>
      <c r="EH95" s="472"/>
      <c r="EI95" s="472"/>
      <c r="EJ95" s="472"/>
      <c r="EK95" s="472"/>
      <c r="EL95" s="472"/>
      <c r="EM95" s="472"/>
      <c r="EN95" s="472"/>
      <c r="EO95" s="472"/>
      <c r="EP95" s="472"/>
      <c r="EQ95" s="472"/>
      <c r="ER95" s="472"/>
      <c r="ES95" s="472"/>
      <c r="ET95" s="472"/>
      <c r="EU95" s="472"/>
      <c r="EV95" s="472"/>
      <c r="EW95" s="472"/>
      <c r="EX95" s="472"/>
      <c r="EY95" s="472"/>
      <c r="EZ95" s="472"/>
      <c r="FA95" s="472"/>
      <c r="FB95" s="472"/>
      <c r="FC95" s="472"/>
      <c r="FD95" s="472"/>
      <c r="FE95" s="472"/>
      <c r="FF95" s="472"/>
      <c r="FG95" s="472"/>
      <c r="FH95" s="472"/>
      <c r="FI95" s="472"/>
      <c r="FJ95" s="470"/>
      <c r="FK95" s="470"/>
      <c r="FL95" s="470"/>
      <c r="FM95" s="470"/>
      <c r="FN95" s="470"/>
      <c r="FO95" s="470"/>
      <c r="FP95" s="470"/>
      <c r="FQ95" s="470"/>
      <c r="FR95" s="470"/>
      <c r="FS95" s="470"/>
      <c r="FT95" s="468"/>
      <c r="FU95" s="468"/>
      <c r="FV95" s="468"/>
      <c r="FW95" s="468"/>
      <c r="FX95" s="468"/>
      <c r="FY95" s="468"/>
      <c r="FZ95" s="468"/>
      <c r="GA95" s="468"/>
      <c r="GB95" s="468"/>
      <c r="GC95" s="468"/>
      <c r="GD95" s="468"/>
      <c r="GE95" s="468"/>
      <c r="GF95" s="468"/>
      <c r="GG95" s="468"/>
      <c r="GH95" s="468"/>
      <c r="GI95" s="468"/>
      <c r="GJ95" s="468"/>
      <c r="GK95" s="468"/>
      <c r="GL95" s="468"/>
      <c r="GM95" s="468"/>
      <c r="GN95" s="468"/>
      <c r="GO95" s="468"/>
      <c r="GP95" s="468"/>
      <c r="GQ95" s="468"/>
      <c r="GR95" s="468"/>
      <c r="GS95" s="468"/>
      <c r="GT95" s="468"/>
      <c r="GU95" s="468"/>
      <c r="GV95" s="468"/>
      <c r="GW95" s="468"/>
      <c r="GX95" s="468"/>
      <c r="GY95" s="468"/>
      <c r="GZ95" s="468"/>
    </row>
    <row r="96" spans="5:209" s="467" customFormat="1" ht="20.100000000000001" customHeight="1" x14ac:dyDescent="0.2">
      <c r="E96" s="1138"/>
      <c r="F96" s="1138"/>
      <c r="G96" s="1138"/>
      <c r="H96" s="1138"/>
      <c r="I96" s="1138"/>
      <c r="J96" s="1138"/>
      <c r="K96" s="1138"/>
      <c r="L96" s="1138"/>
      <c r="M96" s="1138"/>
      <c r="N96" s="1138"/>
      <c r="O96" s="1138"/>
      <c r="P96" s="1138"/>
      <c r="Q96" s="477"/>
      <c r="R96" s="476"/>
      <c r="S96" s="1156"/>
      <c r="T96" s="1156"/>
      <c r="U96" s="1156"/>
      <c r="V96" s="1156"/>
      <c r="W96" s="1144" t="s">
        <v>936</v>
      </c>
      <c r="X96" s="1144"/>
      <c r="Y96" s="1144"/>
      <c r="Z96" s="1144"/>
      <c r="AA96" s="1144"/>
      <c r="AB96" s="1144"/>
      <c r="AC96" s="1144"/>
      <c r="AD96" s="1144"/>
      <c r="AE96" s="1144"/>
      <c r="AF96" s="1144"/>
      <c r="AG96" s="1144"/>
      <c r="AH96" s="1144"/>
      <c r="AI96" s="1144"/>
      <c r="AJ96" s="1144"/>
      <c r="AK96" s="1144"/>
      <c r="AL96" s="1144" t="s">
        <v>1401</v>
      </c>
      <c r="AM96" s="1144"/>
      <c r="AN96" s="1144"/>
      <c r="AO96" s="1144"/>
      <c r="AP96" s="1144"/>
      <c r="AQ96" s="1144"/>
      <c r="AR96" s="1144"/>
      <c r="AS96" s="1144"/>
      <c r="AT96" s="1144"/>
      <c r="AU96" s="1144"/>
      <c r="AV96" s="1144"/>
      <c r="AW96" s="1144"/>
      <c r="AX96" s="1144"/>
      <c r="AY96" s="1144"/>
      <c r="AZ96" s="1144"/>
      <c r="BA96" s="1144"/>
      <c r="BB96" s="1144"/>
      <c r="BC96" s="470"/>
      <c r="BD96" s="1129">
        <f>BD88</f>
        <v>0</v>
      </c>
      <c r="BE96" s="1129"/>
      <c r="BF96" s="1129"/>
      <c r="BG96" s="1129"/>
      <c r="BH96" s="1129"/>
      <c r="BI96" s="1129"/>
      <c r="BJ96" s="1129"/>
      <c r="BK96" s="1129"/>
      <c r="BL96" s="1129"/>
      <c r="BM96" s="470"/>
      <c r="BN96" s="1129" t="e">
        <f>'CH Equipe'!BJ76</f>
        <v>#DIV/0!</v>
      </c>
      <c r="BO96" s="1129"/>
      <c r="BP96" s="1129"/>
      <c r="BQ96" s="1129"/>
      <c r="BR96" s="1129"/>
      <c r="BS96" s="1129"/>
      <c r="BT96" s="1129"/>
      <c r="BU96" s="1129"/>
      <c r="BV96" s="1129"/>
      <c r="BW96" s="1136" t="e">
        <f t="shared" si="11"/>
        <v>#DIV/0!</v>
      </c>
      <c r="BX96" s="1136"/>
      <c r="BY96" s="1136"/>
      <c r="BZ96" s="1136"/>
      <c r="CA96" s="1136"/>
      <c r="CB96" s="1136"/>
      <c r="CC96" s="1136"/>
      <c r="CD96" s="1136"/>
      <c r="CE96" s="1136"/>
      <c r="CF96" s="470"/>
      <c r="CG96" s="470"/>
      <c r="CH96" s="440"/>
      <c r="CI96" s="440"/>
      <c r="CJ96" s="440"/>
      <c r="CK96" s="440"/>
      <c r="CL96" s="440"/>
      <c r="CM96" s="440"/>
      <c r="CN96" s="440"/>
      <c r="CO96" s="440"/>
      <c r="CP96" s="440"/>
      <c r="CQ96" s="440"/>
      <c r="CR96" s="440"/>
      <c r="CS96" s="440"/>
      <c r="CT96" s="470"/>
      <c r="CU96" s="298"/>
      <c r="CV96" s="298"/>
      <c r="CW96" s="298"/>
      <c r="CX96" s="298"/>
      <c r="CY96" s="298"/>
      <c r="CZ96" s="298"/>
      <c r="DA96" s="298"/>
      <c r="DB96" s="298"/>
      <c r="DC96" s="298"/>
      <c r="DD96" s="298"/>
      <c r="DE96" s="298"/>
      <c r="DF96" s="298"/>
      <c r="DG96" s="472"/>
      <c r="DH96" s="472"/>
      <c r="DI96" s="472"/>
      <c r="DJ96" s="472"/>
      <c r="DK96" s="472"/>
      <c r="DL96" s="472"/>
      <c r="DM96" s="472"/>
      <c r="DN96" s="472"/>
      <c r="DO96" s="472"/>
      <c r="DP96" s="472"/>
      <c r="DQ96" s="472"/>
      <c r="DR96" s="472"/>
      <c r="DS96" s="472"/>
      <c r="DT96" s="472"/>
      <c r="DU96" s="472"/>
      <c r="DV96" s="472"/>
      <c r="DW96" s="472"/>
      <c r="DX96" s="472"/>
      <c r="DY96" s="472"/>
      <c r="DZ96" s="472"/>
      <c r="EA96" s="472"/>
      <c r="EB96" s="472"/>
      <c r="EC96" s="472"/>
      <c r="ED96" s="472"/>
      <c r="EE96" s="472"/>
      <c r="EF96" s="472"/>
      <c r="EG96" s="472"/>
      <c r="EH96" s="472"/>
      <c r="EI96" s="472"/>
      <c r="EJ96" s="472"/>
      <c r="EK96" s="472"/>
      <c r="EL96" s="472"/>
      <c r="EM96" s="472"/>
      <c r="EN96" s="472"/>
      <c r="EO96" s="472"/>
      <c r="EP96" s="472"/>
      <c r="EQ96" s="472"/>
      <c r="ER96" s="472"/>
      <c r="ES96" s="472"/>
      <c r="ET96" s="472"/>
      <c r="EU96" s="472"/>
      <c r="EV96" s="472"/>
      <c r="EW96" s="472"/>
      <c r="EX96" s="472"/>
      <c r="EY96" s="472"/>
      <c r="EZ96" s="472"/>
      <c r="FA96" s="472"/>
      <c r="FB96" s="472"/>
      <c r="FC96" s="472"/>
      <c r="FD96" s="472"/>
      <c r="FE96" s="472"/>
      <c r="FF96" s="472"/>
      <c r="FG96" s="472"/>
      <c r="FH96" s="472"/>
      <c r="FI96" s="472"/>
      <c r="FJ96" s="470"/>
      <c r="FK96" s="470"/>
      <c r="FL96" s="470"/>
      <c r="FM96" s="470"/>
      <c r="FN96" s="470"/>
      <c r="FO96" s="470"/>
      <c r="FP96" s="470"/>
      <c r="FQ96" s="470"/>
      <c r="FR96" s="470"/>
      <c r="FS96" s="470"/>
      <c r="FT96" s="468"/>
      <c r="FU96" s="468"/>
      <c r="FV96" s="468"/>
      <c r="FW96" s="468"/>
      <c r="FX96" s="468"/>
      <c r="FY96" s="468"/>
      <c r="FZ96" s="468"/>
      <c r="GA96" s="468"/>
      <c r="GB96" s="468"/>
      <c r="GC96" s="468"/>
      <c r="GD96" s="468"/>
      <c r="GE96" s="468"/>
      <c r="GF96" s="468"/>
      <c r="GG96" s="468"/>
      <c r="GH96" s="468"/>
      <c r="GI96" s="468"/>
      <c r="GJ96" s="468"/>
      <c r="GK96" s="468"/>
      <c r="GL96" s="468"/>
      <c r="GM96" s="468"/>
      <c r="GN96" s="468"/>
      <c r="GO96" s="468"/>
      <c r="GP96" s="468"/>
      <c r="GQ96" s="468"/>
      <c r="GR96" s="468"/>
      <c r="GS96" s="468"/>
      <c r="GT96" s="468"/>
      <c r="GU96" s="468"/>
      <c r="GV96" s="468"/>
      <c r="GW96" s="468"/>
      <c r="GX96" s="468"/>
      <c r="GY96" s="468"/>
      <c r="GZ96" s="468"/>
    </row>
    <row r="97" spans="5:209" s="467" customFormat="1" ht="20.100000000000001" customHeight="1" x14ac:dyDescent="0.2">
      <c r="E97" s="1138"/>
      <c r="F97" s="1138"/>
      <c r="G97" s="1138"/>
      <c r="H97" s="1138"/>
      <c r="I97" s="1138"/>
      <c r="J97" s="1138"/>
      <c r="K97" s="1138"/>
      <c r="L97" s="1138"/>
      <c r="M97" s="1138"/>
      <c r="N97" s="1138"/>
      <c r="O97" s="1138"/>
      <c r="P97" s="1138"/>
      <c r="Q97" s="477"/>
      <c r="R97" s="476"/>
      <c r="S97" s="483"/>
      <c r="T97" s="483"/>
      <c r="U97" s="483"/>
      <c r="V97" s="483"/>
      <c r="W97" s="1144" t="s">
        <v>1409</v>
      </c>
      <c r="X97" s="1144"/>
      <c r="Y97" s="1144"/>
      <c r="Z97" s="1144"/>
      <c r="AA97" s="1144"/>
      <c r="AB97" s="1144"/>
      <c r="AC97" s="1144"/>
      <c r="AD97" s="1144"/>
      <c r="AE97" s="1144"/>
      <c r="AF97" s="1144"/>
      <c r="AG97" s="1144"/>
      <c r="AH97" s="1144"/>
      <c r="AI97" s="1144"/>
      <c r="AJ97" s="1144"/>
      <c r="AK97" s="1144"/>
      <c r="AL97" s="1144" t="s">
        <v>1401</v>
      </c>
      <c r="AM97" s="1144"/>
      <c r="AN97" s="1144"/>
      <c r="AO97" s="1144"/>
      <c r="AP97" s="1144"/>
      <c r="AQ97" s="1144"/>
      <c r="AR97" s="1144"/>
      <c r="AS97" s="1144"/>
      <c r="AT97" s="1144"/>
      <c r="AU97" s="1144"/>
      <c r="AV97" s="1144"/>
      <c r="AW97" s="1144"/>
      <c r="AX97" s="1144"/>
      <c r="AY97" s="1144"/>
      <c r="AZ97" s="1144"/>
      <c r="BA97" s="1144"/>
      <c r="BB97" s="1144"/>
      <c r="BC97" s="470"/>
      <c r="BD97" s="1129">
        <f>BD89</f>
        <v>0</v>
      </c>
      <c r="BE97" s="1129"/>
      <c r="BF97" s="1129"/>
      <c r="BG97" s="1129"/>
      <c r="BH97" s="1129"/>
      <c r="BI97" s="1129"/>
      <c r="BJ97" s="1129"/>
      <c r="BK97" s="1129"/>
      <c r="BL97" s="1129"/>
      <c r="BM97" s="470"/>
      <c r="BN97" s="1129" t="e">
        <f>'CH Equipe'!BJ87</f>
        <v>#DIV/0!</v>
      </c>
      <c r="BO97" s="1129"/>
      <c r="BP97" s="1129"/>
      <c r="BQ97" s="1129"/>
      <c r="BR97" s="1129"/>
      <c r="BS97" s="1129"/>
      <c r="BT97" s="1129"/>
      <c r="BU97" s="1129"/>
      <c r="BV97" s="1129"/>
      <c r="BW97" s="1136" t="e">
        <f>BN97/11/4</f>
        <v>#DIV/0!</v>
      </c>
      <c r="BX97" s="1136"/>
      <c r="BY97" s="1136"/>
      <c r="BZ97" s="1136"/>
      <c r="CA97" s="1136"/>
      <c r="CB97" s="1136"/>
      <c r="CC97" s="1136"/>
      <c r="CD97" s="1136"/>
      <c r="CE97" s="1136"/>
      <c r="CF97" s="470"/>
      <c r="CG97" s="470"/>
      <c r="CH97" s="440"/>
      <c r="CI97" s="440"/>
      <c r="CJ97" s="440"/>
      <c r="CK97" s="440"/>
      <c r="CL97" s="440"/>
      <c r="CM97" s="440"/>
      <c r="CN97" s="440"/>
      <c r="CO97" s="440"/>
      <c r="CP97" s="440"/>
      <c r="CQ97" s="440"/>
      <c r="CR97" s="440"/>
      <c r="CS97" s="440"/>
      <c r="CT97" s="470"/>
      <c r="CU97" s="298"/>
      <c r="CV97" s="298"/>
      <c r="CW97" s="298"/>
      <c r="CX97" s="298"/>
      <c r="CY97" s="298"/>
      <c r="CZ97" s="298"/>
      <c r="DA97" s="298"/>
      <c r="DB97" s="298"/>
      <c r="DC97" s="298"/>
      <c r="DD97" s="298"/>
      <c r="DE97" s="298"/>
      <c r="DF97" s="298"/>
      <c r="DG97" s="472"/>
      <c r="DH97" s="472"/>
      <c r="DI97" s="472"/>
      <c r="DJ97" s="472"/>
      <c r="DK97" s="472"/>
      <c r="DL97" s="472"/>
      <c r="DM97" s="472"/>
      <c r="DN97" s="472"/>
      <c r="DO97" s="472"/>
      <c r="DP97" s="472"/>
      <c r="DQ97" s="472"/>
      <c r="DR97" s="472"/>
      <c r="DS97" s="472"/>
      <c r="DT97" s="472"/>
      <c r="DU97" s="472"/>
      <c r="DV97" s="472"/>
      <c r="DW97" s="472"/>
      <c r="DX97" s="472"/>
      <c r="DY97" s="472"/>
      <c r="DZ97" s="472"/>
      <c r="EA97" s="472"/>
      <c r="EB97" s="472"/>
      <c r="EC97" s="472"/>
      <c r="ED97" s="472"/>
      <c r="EE97" s="472"/>
      <c r="EF97" s="472"/>
      <c r="EG97" s="472"/>
      <c r="EH97" s="472"/>
      <c r="EI97" s="472"/>
      <c r="EJ97" s="472"/>
      <c r="EK97" s="472"/>
      <c r="EL97" s="472"/>
      <c r="EM97" s="472"/>
      <c r="EN97" s="472"/>
      <c r="EO97" s="472"/>
      <c r="EP97" s="472"/>
      <c r="EQ97" s="472"/>
      <c r="ER97" s="472"/>
      <c r="ES97" s="472"/>
      <c r="ET97" s="472"/>
      <c r="EU97" s="472"/>
      <c r="EV97" s="472"/>
      <c r="EW97" s="472"/>
      <c r="EX97" s="472"/>
      <c r="EY97" s="472"/>
      <c r="EZ97" s="472"/>
      <c r="FA97" s="472"/>
      <c r="FB97" s="472"/>
      <c r="FC97" s="472"/>
      <c r="FD97" s="472"/>
      <c r="FE97" s="472"/>
      <c r="FF97" s="472"/>
      <c r="FG97" s="472"/>
      <c r="FH97" s="472"/>
      <c r="FI97" s="472"/>
      <c r="FJ97" s="470"/>
      <c r="FK97" s="470"/>
      <c r="FL97" s="470"/>
      <c r="FM97" s="470"/>
      <c r="FN97" s="470"/>
      <c r="FO97" s="470"/>
      <c r="FP97" s="470"/>
      <c r="FQ97" s="470"/>
      <c r="FR97" s="470"/>
      <c r="FS97" s="470"/>
      <c r="FT97" s="468"/>
      <c r="FU97" s="468"/>
      <c r="FV97" s="468"/>
      <c r="FW97" s="468"/>
      <c r="FX97" s="468"/>
      <c r="FY97" s="468"/>
      <c r="FZ97" s="468"/>
      <c r="GA97" s="468"/>
      <c r="GB97" s="468"/>
      <c r="GC97" s="468"/>
      <c r="GD97" s="468"/>
      <c r="GE97" s="468"/>
      <c r="GF97" s="468"/>
      <c r="GG97" s="468"/>
      <c r="GH97" s="468"/>
      <c r="GI97" s="468"/>
      <c r="GJ97" s="468"/>
      <c r="GK97" s="468"/>
      <c r="GL97" s="468"/>
      <c r="GM97" s="468"/>
      <c r="GN97" s="468"/>
      <c r="GO97" s="468"/>
      <c r="GP97" s="468"/>
      <c r="GQ97" s="468"/>
      <c r="GR97" s="468"/>
      <c r="GS97" s="468"/>
      <c r="GT97" s="468"/>
      <c r="GU97" s="468"/>
      <c r="GV97" s="468"/>
      <c r="GW97" s="468"/>
      <c r="GX97" s="468"/>
      <c r="GY97" s="468"/>
      <c r="GZ97" s="468"/>
    </row>
    <row r="98" spans="5:209" s="467" customFormat="1" ht="5.0999999999999996" customHeight="1" x14ac:dyDescent="0.2">
      <c r="E98" s="1138"/>
      <c r="F98" s="1138"/>
      <c r="G98" s="1138"/>
      <c r="H98" s="1138"/>
      <c r="I98" s="1138"/>
      <c r="J98" s="1138"/>
      <c r="K98" s="1138"/>
      <c r="L98" s="1138"/>
      <c r="M98" s="1138"/>
      <c r="N98" s="1138"/>
      <c r="O98" s="1138"/>
      <c r="P98" s="1138"/>
      <c r="Q98" s="477"/>
      <c r="R98" s="476"/>
      <c r="S98" s="1139"/>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39"/>
      <c r="AR98" s="1139"/>
      <c r="AS98" s="1139"/>
      <c r="AT98" s="1139"/>
      <c r="AU98" s="1139"/>
      <c r="AV98" s="1139"/>
      <c r="AW98" s="1139"/>
      <c r="AX98" s="1139"/>
      <c r="AY98" s="1139"/>
      <c r="AZ98" s="1139"/>
      <c r="BA98" s="1139"/>
      <c r="BB98" s="1139"/>
      <c r="BC98" s="470"/>
      <c r="BD98" s="1142"/>
      <c r="BE98" s="1142"/>
      <c r="BF98" s="1142"/>
      <c r="BG98" s="1142"/>
      <c r="BH98" s="1142"/>
      <c r="BI98" s="1142"/>
      <c r="BJ98" s="1142"/>
      <c r="BK98" s="1142"/>
      <c r="BL98" s="1142"/>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1142"/>
      <c r="CI98" s="1142"/>
      <c r="CJ98" s="1142"/>
      <c r="CK98" s="1142"/>
      <c r="CL98" s="1142"/>
      <c r="CM98" s="1142"/>
      <c r="CN98" s="1142"/>
      <c r="CO98" s="1142"/>
      <c r="CP98" s="1142"/>
      <c r="CQ98" s="1142"/>
      <c r="CR98" s="1142"/>
      <c r="CS98" s="1142"/>
      <c r="CT98" s="470"/>
      <c r="CU98" s="1142"/>
      <c r="CV98" s="1142"/>
      <c r="CW98" s="1142"/>
      <c r="CX98" s="1142"/>
      <c r="CY98" s="1142"/>
      <c r="CZ98" s="1142"/>
      <c r="DA98" s="1142"/>
      <c r="DB98" s="1142"/>
      <c r="DC98" s="1142"/>
      <c r="DD98" s="1142"/>
      <c r="DE98" s="1142"/>
      <c r="DF98" s="1142"/>
      <c r="DG98" s="472"/>
      <c r="DH98" s="472"/>
      <c r="DI98" s="472"/>
      <c r="DJ98" s="472"/>
      <c r="DK98" s="472"/>
      <c r="DL98" s="472"/>
      <c r="DM98" s="472"/>
      <c r="DN98" s="472"/>
      <c r="DO98" s="472"/>
      <c r="DP98" s="472"/>
      <c r="DQ98" s="472"/>
      <c r="DR98" s="472"/>
      <c r="DS98" s="472"/>
      <c r="DT98" s="472"/>
      <c r="DU98" s="472"/>
      <c r="DV98" s="472"/>
      <c r="DW98" s="472"/>
      <c r="DX98" s="472"/>
      <c r="DY98" s="472"/>
      <c r="DZ98" s="472"/>
      <c r="EA98" s="472"/>
      <c r="EB98" s="472"/>
      <c r="EC98" s="472"/>
      <c r="ED98" s="472"/>
      <c r="EE98" s="472"/>
      <c r="EF98" s="472"/>
      <c r="EG98" s="472"/>
      <c r="EH98" s="472"/>
      <c r="EI98" s="472"/>
      <c r="EJ98" s="472"/>
      <c r="EK98" s="472"/>
      <c r="EL98" s="472"/>
      <c r="EM98" s="472"/>
      <c r="EN98" s="472"/>
      <c r="EO98" s="472"/>
      <c r="EP98" s="472"/>
      <c r="EQ98" s="472"/>
      <c r="ER98" s="472"/>
      <c r="ES98" s="472"/>
      <c r="ET98" s="472"/>
      <c r="EU98" s="472"/>
      <c r="EV98" s="472"/>
      <c r="EW98" s="472"/>
      <c r="EX98" s="472"/>
      <c r="EY98" s="472"/>
      <c r="EZ98" s="472"/>
      <c r="FA98" s="472"/>
      <c r="FB98" s="472"/>
      <c r="FC98" s="472"/>
      <c r="FD98" s="472"/>
      <c r="FE98" s="472"/>
      <c r="FF98" s="472"/>
      <c r="FG98" s="472"/>
      <c r="FH98" s="472"/>
      <c r="FI98" s="472"/>
      <c r="FJ98" s="470"/>
      <c r="FK98" s="470"/>
      <c r="FL98" s="470"/>
      <c r="FM98" s="470"/>
      <c r="FN98" s="470"/>
      <c r="FO98" s="470"/>
      <c r="FP98" s="470"/>
      <c r="FQ98" s="470"/>
      <c r="FR98" s="470"/>
      <c r="FS98" s="470"/>
      <c r="FT98" s="468"/>
      <c r="FU98" s="468"/>
      <c r="FV98" s="468"/>
      <c r="FW98" s="468"/>
      <c r="FX98" s="468"/>
      <c r="FY98" s="468"/>
      <c r="FZ98" s="468"/>
      <c r="GA98" s="468"/>
      <c r="GB98" s="468"/>
      <c r="GC98" s="468"/>
      <c r="GD98" s="468"/>
      <c r="GE98" s="468"/>
      <c r="GF98" s="468"/>
      <c r="GG98" s="468"/>
      <c r="GH98" s="468"/>
      <c r="GI98" s="468"/>
      <c r="GJ98" s="468"/>
      <c r="GK98" s="468"/>
      <c r="GL98" s="468"/>
      <c r="GM98" s="468"/>
      <c r="GN98" s="468"/>
      <c r="GO98" s="468"/>
      <c r="GP98" s="468"/>
      <c r="GQ98" s="468"/>
      <c r="GR98" s="468"/>
      <c r="GS98" s="468"/>
      <c r="GT98" s="468"/>
      <c r="GU98" s="468"/>
      <c r="GV98" s="468"/>
      <c r="GW98" s="468"/>
      <c r="GX98" s="468"/>
      <c r="GY98" s="468"/>
      <c r="GZ98" s="468"/>
    </row>
    <row r="99" spans="5:209" s="467" customFormat="1" ht="24.75" customHeight="1" x14ac:dyDescent="0.2">
      <c r="E99" s="1138"/>
      <c r="F99" s="1138"/>
      <c r="G99" s="1138"/>
      <c r="H99" s="1138"/>
      <c r="I99" s="1138"/>
      <c r="J99" s="1138"/>
      <c r="K99" s="1138"/>
      <c r="L99" s="1138"/>
      <c r="M99" s="1138"/>
      <c r="N99" s="1138"/>
      <c r="O99" s="1138"/>
      <c r="P99" s="1138"/>
      <c r="Q99" s="477"/>
      <c r="R99" s="476"/>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470"/>
      <c r="BD99" s="1142"/>
      <c r="BE99" s="1142"/>
      <c r="BF99" s="1142"/>
      <c r="BG99" s="1142"/>
      <c r="BH99" s="1142"/>
      <c r="BI99" s="1142"/>
      <c r="BJ99" s="1142"/>
      <c r="BK99" s="1142"/>
      <c r="BL99" s="1142"/>
      <c r="BM99" s="470"/>
      <c r="BN99" s="468"/>
      <c r="BO99" s="468"/>
      <c r="BP99" s="468"/>
      <c r="BQ99" s="468"/>
      <c r="BR99" s="468"/>
      <c r="BS99" s="468"/>
      <c r="BT99" s="468"/>
      <c r="BU99" s="468"/>
      <c r="BV99" s="468"/>
      <c r="BW99" s="1129" t="s">
        <v>1398</v>
      </c>
      <c r="BX99" s="1129"/>
      <c r="BY99" s="1129"/>
      <c r="BZ99" s="1129"/>
      <c r="CA99" s="1129"/>
      <c r="CB99" s="1129"/>
      <c r="CC99" s="1129"/>
      <c r="CD99" s="1129"/>
      <c r="CE99" s="1129"/>
      <c r="CF99" s="470"/>
      <c r="CG99" s="470"/>
      <c r="CH99" s="1010"/>
      <c r="CI99" s="1011"/>
      <c r="CJ99" s="1011"/>
      <c r="CK99" s="1011"/>
      <c r="CL99" s="1011"/>
      <c r="CM99" s="1011"/>
      <c r="CN99" s="1011"/>
      <c r="CO99" s="1011"/>
      <c r="CP99" s="1011"/>
      <c r="CQ99" s="1011"/>
      <c r="CR99" s="1011"/>
      <c r="CS99" s="1019"/>
      <c r="CT99" s="470"/>
      <c r="CU99" s="1146">
        <f>SUM('[1]CH Equipe'!CG142:CO142)</f>
        <v>0</v>
      </c>
      <c r="CV99" s="1147"/>
      <c r="CW99" s="1147"/>
      <c r="CX99" s="1147"/>
      <c r="CY99" s="1147"/>
      <c r="CZ99" s="1147"/>
      <c r="DA99" s="1147"/>
      <c r="DB99" s="1147"/>
      <c r="DC99" s="1147"/>
      <c r="DD99" s="1147"/>
      <c r="DE99" s="1147"/>
      <c r="DF99" s="1148"/>
      <c r="DG99" s="472"/>
      <c r="DH99" s="472"/>
      <c r="DI99" s="472"/>
      <c r="DJ99" s="472"/>
      <c r="DK99" s="472"/>
      <c r="DL99" s="472"/>
      <c r="DM99" s="472"/>
      <c r="DN99" s="472"/>
      <c r="DO99" s="472"/>
      <c r="DP99" s="472"/>
      <c r="DQ99" s="472"/>
      <c r="DR99" s="472"/>
      <c r="DS99" s="472"/>
      <c r="DT99" s="472"/>
      <c r="DU99" s="472"/>
      <c r="DV99" s="472"/>
      <c r="DW99" s="472"/>
      <c r="DX99" s="472"/>
      <c r="DY99" s="472"/>
      <c r="DZ99" s="472"/>
      <c r="EA99" s="472"/>
      <c r="EB99" s="472"/>
      <c r="EC99" s="472"/>
      <c r="ED99" s="472"/>
      <c r="EE99" s="472"/>
      <c r="EF99" s="472"/>
      <c r="EG99" s="472"/>
      <c r="EH99" s="472"/>
      <c r="EI99" s="472"/>
      <c r="EJ99" s="472"/>
      <c r="EK99" s="472"/>
      <c r="EL99" s="472"/>
      <c r="EM99" s="472"/>
      <c r="EN99" s="472"/>
      <c r="EO99" s="472"/>
      <c r="EP99" s="472"/>
      <c r="EQ99" s="472"/>
      <c r="ER99" s="472"/>
      <c r="ES99" s="472"/>
      <c r="ET99" s="472"/>
      <c r="EU99" s="472"/>
      <c r="EV99" s="472"/>
      <c r="EW99" s="472"/>
      <c r="EX99" s="472"/>
      <c r="EY99" s="472"/>
      <c r="EZ99" s="472"/>
      <c r="FA99" s="472"/>
      <c r="FB99" s="472"/>
      <c r="FC99" s="472"/>
      <c r="FD99" s="472"/>
      <c r="FE99" s="472"/>
      <c r="FF99" s="472"/>
      <c r="FG99" s="472"/>
      <c r="FH99" s="472"/>
      <c r="FI99" s="472"/>
      <c r="FJ99" s="470"/>
      <c r="FK99" s="470"/>
      <c r="FL99" s="470"/>
      <c r="FM99" s="470"/>
      <c r="FN99" s="470"/>
      <c r="FO99" s="470"/>
      <c r="FP99" s="470"/>
      <c r="FQ99" s="470"/>
      <c r="FR99" s="470"/>
      <c r="FS99" s="470"/>
      <c r="FT99" s="468"/>
      <c r="FU99" s="468"/>
      <c r="FV99" s="468"/>
      <c r="FW99" s="468"/>
      <c r="FX99" s="468"/>
      <c r="FY99" s="468"/>
      <c r="FZ99" s="468"/>
      <c r="GA99" s="468"/>
      <c r="GB99" s="468"/>
      <c r="GC99" s="468"/>
      <c r="GD99" s="468"/>
      <c r="GE99" s="468"/>
      <c r="GF99" s="468"/>
      <c r="GG99" s="468"/>
      <c r="GH99" s="468"/>
      <c r="GI99" s="468"/>
      <c r="GJ99" s="468"/>
      <c r="GK99" s="468"/>
      <c r="GL99" s="468"/>
      <c r="GM99" s="468"/>
      <c r="GN99" s="468"/>
      <c r="GO99" s="468"/>
      <c r="GP99" s="468"/>
      <c r="GQ99" s="468"/>
      <c r="GR99" s="468"/>
      <c r="GS99" s="468"/>
      <c r="GT99" s="468"/>
      <c r="GU99" s="468"/>
      <c r="GV99" s="468"/>
      <c r="GW99" s="468"/>
      <c r="GX99" s="468"/>
      <c r="GY99" s="468"/>
      <c r="GZ99" s="468"/>
    </row>
    <row r="100" spans="5:209" s="467" customFormat="1" ht="5.0999999999999996" customHeight="1" x14ac:dyDescent="0.2">
      <c r="E100" s="1138"/>
      <c r="F100" s="1138"/>
      <c r="G100" s="1138"/>
      <c r="H100" s="1138"/>
      <c r="I100" s="1138"/>
      <c r="J100" s="1138"/>
      <c r="K100" s="1138"/>
      <c r="L100" s="1138"/>
      <c r="M100" s="1138"/>
      <c r="N100" s="1138"/>
      <c r="O100" s="1138"/>
      <c r="P100" s="1138"/>
      <c r="Q100" s="477"/>
      <c r="R100" s="476"/>
      <c r="S100" s="1139"/>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39"/>
      <c r="AR100" s="1139"/>
      <c r="AS100" s="1139"/>
      <c r="AT100" s="1139"/>
      <c r="AU100" s="1139"/>
      <c r="AV100" s="1139"/>
      <c r="AW100" s="1139"/>
      <c r="AX100" s="1139"/>
      <c r="AY100" s="1139"/>
      <c r="AZ100" s="1139"/>
      <c r="BA100" s="1139"/>
      <c r="BB100" s="1139"/>
      <c r="BC100" s="470"/>
      <c r="BD100" s="1142"/>
      <c r="BE100" s="1142"/>
      <c r="BF100" s="1142"/>
      <c r="BG100" s="1142"/>
      <c r="BH100" s="1142"/>
      <c r="BI100" s="1142"/>
      <c r="BJ100" s="1142"/>
      <c r="BK100" s="1142"/>
      <c r="BL100" s="1142"/>
      <c r="BM100" s="470"/>
      <c r="BN100" s="470"/>
      <c r="BO100" s="470"/>
      <c r="BP100" s="470"/>
      <c r="BQ100" s="470"/>
      <c r="BR100" s="470"/>
      <c r="BS100" s="470"/>
      <c r="BT100" s="470"/>
      <c r="BU100" s="470"/>
      <c r="BV100" s="470"/>
      <c r="BW100" s="470"/>
      <c r="BX100" s="470"/>
      <c r="BY100" s="470"/>
      <c r="BZ100" s="470"/>
      <c r="CA100" s="470"/>
      <c r="CB100" s="470"/>
      <c r="CC100" s="470"/>
      <c r="CD100" s="470"/>
      <c r="CE100" s="470"/>
      <c r="CF100" s="470"/>
      <c r="CG100" s="470"/>
      <c r="CH100" s="1142"/>
      <c r="CI100" s="1142"/>
      <c r="CJ100" s="1142"/>
      <c r="CK100" s="1142"/>
      <c r="CL100" s="1142"/>
      <c r="CM100" s="1142"/>
      <c r="CN100" s="1142"/>
      <c r="CO100" s="1142"/>
      <c r="CP100" s="1142"/>
      <c r="CQ100" s="1142"/>
      <c r="CR100" s="1142"/>
      <c r="CS100" s="1142"/>
      <c r="CT100" s="470"/>
      <c r="CU100" s="1142"/>
      <c r="CV100" s="1142"/>
      <c r="CW100" s="1142"/>
      <c r="CX100" s="1142"/>
      <c r="CY100" s="1142"/>
      <c r="CZ100" s="1142"/>
      <c r="DA100" s="1142"/>
      <c r="DB100" s="1142"/>
      <c r="DC100" s="1142"/>
      <c r="DD100" s="1142"/>
      <c r="DE100" s="1142"/>
      <c r="DF100" s="1142"/>
      <c r="DG100" s="472"/>
      <c r="DH100" s="472"/>
      <c r="DI100" s="472"/>
      <c r="DJ100" s="472"/>
      <c r="DK100" s="472"/>
      <c r="DL100" s="472"/>
      <c r="DM100" s="472"/>
      <c r="DN100" s="472"/>
      <c r="DO100" s="472"/>
      <c r="DP100" s="472"/>
      <c r="DQ100" s="472"/>
      <c r="DR100" s="472"/>
      <c r="DS100" s="472"/>
      <c r="DT100" s="472"/>
      <c r="DU100" s="472"/>
      <c r="DV100" s="472"/>
      <c r="DW100" s="472"/>
      <c r="DX100" s="472"/>
      <c r="DY100" s="472"/>
      <c r="DZ100" s="472"/>
      <c r="EA100" s="472"/>
      <c r="EB100" s="472"/>
      <c r="EC100" s="472"/>
      <c r="ED100" s="472"/>
      <c r="EE100" s="472"/>
      <c r="EF100" s="472"/>
      <c r="EG100" s="472"/>
      <c r="EH100" s="472"/>
      <c r="EI100" s="472"/>
      <c r="EJ100" s="472"/>
      <c r="EK100" s="472"/>
      <c r="EL100" s="472"/>
      <c r="EM100" s="472"/>
      <c r="EN100" s="472"/>
      <c r="EO100" s="472"/>
      <c r="EP100" s="472"/>
      <c r="EQ100" s="472"/>
      <c r="ER100" s="472"/>
      <c r="ES100" s="472"/>
      <c r="ET100" s="472"/>
      <c r="EU100" s="472"/>
      <c r="EV100" s="472"/>
      <c r="EW100" s="472"/>
      <c r="EX100" s="472"/>
      <c r="EY100" s="472"/>
      <c r="EZ100" s="472"/>
      <c r="FA100" s="472"/>
      <c r="FB100" s="472"/>
      <c r="FC100" s="472"/>
      <c r="FD100" s="472"/>
      <c r="FE100" s="472"/>
      <c r="FF100" s="472"/>
      <c r="FG100" s="472"/>
      <c r="FH100" s="472"/>
      <c r="FI100" s="472"/>
      <c r="FJ100" s="470"/>
      <c r="FK100" s="470"/>
      <c r="FL100" s="470"/>
      <c r="FM100" s="470"/>
      <c r="FN100" s="470"/>
      <c r="FO100" s="470"/>
      <c r="FP100" s="470"/>
      <c r="FQ100" s="470"/>
      <c r="FR100" s="470"/>
      <c r="FS100" s="470"/>
      <c r="FT100" s="468"/>
      <c r="FU100" s="468"/>
      <c r="FV100" s="468"/>
      <c r="FW100" s="468"/>
      <c r="FX100" s="468"/>
      <c r="FY100" s="468"/>
      <c r="FZ100" s="468"/>
      <c r="GA100" s="468"/>
      <c r="GB100" s="468"/>
      <c r="GC100" s="468"/>
      <c r="GD100" s="468"/>
      <c r="GE100" s="468"/>
      <c r="GF100" s="468"/>
      <c r="GG100" s="468"/>
      <c r="GH100" s="468"/>
      <c r="GI100" s="468"/>
      <c r="GJ100" s="468"/>
      <c r="GK100" s="468"/>
      <c r="GL100" s="468"/>
      <c r="GM100" s="468"/>
      <c r="GN100" s="468"/>
      <c r="GO100" s="468"/>
      <c r="GP100" s="468"/>
      <c r="GQ100" s="468"/>
      <c r="GR100" s="468"/>
      <c r="GS100" s="468"/>
      <c r="GT100" s="468"/>
      <c r="GU100" s="468"/>
      <c r="GV100" s="468"/>
      <c r="GW100" s="468"/>
      <c r="GX100" s="468"/>
      <c r="GY100" s="468"/>
      <c r="GZ100" s="468"/>
    </row>
    <row r="101" spans="5:209" s="467" customFormat="1" ht="20.100000000000001" customHeight="1" x14ac:dyDescent="0.2">
      <c r="E101" s="1138"/>
      <c r="F101" s="1138"/>
      <c r="G101" s="1138"/>
      <c r="H101" s="1138"/>
      <c r="I101" s="1138"/>
      <c r="J101" s="1138"/>
      <c r="K101" s="1138"/>
      <c r="L101" s="1138"/>
      <c r="M101" s="1138"/>
      <c r="N101" s="1138"/>
      <c r="O101" s="1138"/>
      <c r="P101" s="1138"/>
      <c r="Q101" s="477"/>
      <c r="R101" s="476"/>
      <c r="S101" s="1149" t="s">
        <v>371</v>
      </c>
      <c r="T101" s="1144"/>
      <c r="U101" s="1144"/>
      <c r="V101" s="1144"/>
      <c r="W101" s="1144"/>
      <c r="X101" s="1144"/>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c r="AR101" s="1144"/>
      <c r="AS101" s="1144"/>
      <c r="AT101" s="1144"/>
      <c r="AU101" s="1144"/>
      <c r="AV101" s="1144"/>
      <c r="AW101" s="1144"/>
      <c r="AX101" s="1144"/>
      <c r="AY101" s="1144"/>
      <c r="AZ101" s="1144"/>
      <c r="BA101" s="1144"/>
      <c r="BB101" s="1144"/>
      <c r="BC101" s="1144"/>
      <c r="BD101" s="1144"/>
      <c r="BE101" s="1144"/>
      <c r="BF101" s="1144"/>
      <c r="BG101" s="1144"/>
      <c r="BH101" s="1144"/>
      <c r="BI101" s="1144"/>
      <c r="BJ101" s="1144"/>
      <c r="BK101" s="1144"/>
      <c r="BL101" s="1144"/>
      <c r="BM101" s="1144"/>
      <c r="BN101" s="1144"/>
      <c r="BO101" s="1144"/>
      <c r="BP101" s="1144"/>
      <c r="BQ101" s="1144"/>
      <c r="BR101" s="1144"/>
      <c r="BS101" s="1144"/>
      <c r="BT101" s="1144"/>
      <c r="BU101" s="1144"/>
      <c r="BV101" s="1145"/>
      <c r="BW101" s="1132" t="e">
        <f>'CH Equipe'!CG117</f>
        <v>#DIV/0!</v>
      </c>
      <c r="BX101" s="1129"/>
      <c r="BY101" s="1129"/>
      <c r="BZ101" s="1129"/>
      <c r="CA101" s="1129"/>
      <c r="CB101" s="1129"/>
      <c r="CC101" s="1129"/>
      <c r="CD101" s="1129"/>
      <c r="CE101" s="1129"/>
      <c r="CF101" s="470"/>
      <c r="CG101" s="470"/>
      <c r="CH101" s="1010"/>
      <c r="CI101" s="1011"/>
      <c r="CJ101" s="1011"/>
      <c r="CK101" s="1011"/>
      <c r="CL101" s="1011"/>
      <c r="CM101" s="1011"/>
      <c r="CN101" s="1011"/>
      <c r="CO101" s="1011"/>
      <c r="CP101" s="1011"/>
      <c r="CQ101" s="1011"/>
      <c r="CR101" s="1011"/>
      <c r="CS101" s="1019"/>
      <c r="CT101" s="470"/>
      <c r="CU101" s="1146">
        <f>SUM('[1]CH Equipe'!CG144:CO144)</f>
        <v>0</v>
      </c>
      <c r="CV101" s="1147"/>
      <c r="CW101" s="1147"/>
      <c r="CX101" s="1147"/>
      <c r="CY101" s="1147"/>
      <c r="CZ101" s="1147"/>
      <c r="DA101" s="1147"/>
      <c r="DB101" s="1147"/>
      <c r="DC101" s="1147"/>
      <c r="DD101" s="1147"/>
      <c r="DE101" s="1147"/>
      <c r="DF101" s="1148"/>
      <c r="DG101" s="472"/>
      <c r="DH101" s="472"/>
      <c r="DI101" s="472"/>
      <c r="DJ101" s="472"/>
      <c r="DK101" s="472"/>
      <c r="DL101" s="472"/>
      <c r="DM101" s="472"/>
      <c r="DN101" s="472"/>
      <c r="DO101" s="472"/>
      <c r="DP101" s="472"/>
      <c r="DQ101" s="472"/>
      <c r="DR101" s="472"/>
      <c r="DS101" s="472"/>
      <c r="DT101" s="472"/>
      <c r="DU101" s="472"/>
      <c r="DV101" s="472"/>
      <c r="DW101" s="472"/>
      <c r="DX101" s="472"/>
      <c r="DY101" s="472"/>
      <c r="DZ101" s="472"/>
      <c r="EA101" s="472"/>
      <c r="EB101" s="472"/>
      <c r="EC101" s="472"/>
      <c r="ED101" s="472"/>
      <c r="EE101" s="472"/>
      <c r="EF101" s="472"/>
      <c r="EG101" s="472"/>
      <c r="EH101" s="472"/>
      <c r="EI101" s="472"/>
      <c r="EJ101" s="472"/>
      <c r="EK101" s="472"/>
      <c r="EL101" s="472"/>
      <c r="EM101" s="472"/>
      <c r="EN101" s="472"/>
      <c r="EO101" s="472"/>
      <c r="EP101" s="472"/>
      <c r="EQ101" s="472"/>
      <c r="ER101" s="472"/>
      <c r="ES101" s="472"/>
      <c r="ET101" s="472"/>
      <c r="EU101" s="472"/>
      <c r="EV101" s="472"/>
      <c r="EW101" s="472"/>
      <c r="EX101" s="472"/>
      <c r="EY101" s="472"/>
      <c r="EZ101" s="472"/>
      <c r="FA101" s="472"/>
      <c r="FB101" s="472"/>
      <c r="FC101" s="472"/>
      <c r="FD101" s="472"/>
      <c r="FE101" s="472"/>
      <c r="FF101" s="472"/>
      <c r="FG101" s="472"/>
      <c r="FH101" s="472"/>
      <c r="FI101" s="472"/>
      <c r="FJ101" s="470"/>
      <c r="FK101" s="470"/>
      <c r="FL101" s="470"/>
      <c r="FM101" s="470"/>
      <c r="FN101" s="470"/>
      <c r="FO101" s="470"/>
      <c r="FP101" s="470"/>
      <c r="FQ101" s="470"/>
      <c r="FR101" s="470"/>
      <c r="FS101" s="470"/>
      <c r="FT101" s="468"/>
      <c r="FU101" s="468"/>
      <c r="FV101" s="468"/>
      <c r="FW101" s="468"/>
      <c r="FX101" s="468"/>
      <c r="FY101" s="468"/>
      <c r="FZ101" s="468"/>
      <c r="GA101" s="468"/>
      <c r="GB101" s="468"/>
      <c r="GC101" s="468"/>
      <c r="GD101" s="468"/>
      <c r="GE101" s="468"/>
      <c r="GF101" s="468"/>
      <c r="GG101" s="468"/>
      <c r="GH101" s="468"/>
      <c r="GI101" s="468"/>
      <c r="GJ101" s="468"/>
      <c r="GK101" s="468"/>
      <c r="GL101" s="468"/>
      <c r="GM101" s="468"/>
      <c r="GN101" s="468"/>
      <c r="GO101" s="468"/>
      <c r="GP101" s="468"/>
      <c r="GQ101" s="468"/>
      <c r="GR101" s="468"/>
      <c r="GS101" s="468"/>
      <c r="GT101" s="468"/>
      <c r="GU101" s="468"/>
      <c r="GV101" s="468"/>
      <c r="GW101" s="468"/>
      <c r="GX101" s="468"/>
      <c r="GY101" s="468"/>
      <c r="GZ101" s="468"/>
    </row>
    <row r="102" spans="5:209" s="467" customFormat="1" ht="5.0999999999999996" customHeight="1" x14ac:dyDescent="0.2">
      <c r="E102" s="1138"/>
      <c r="F102" s="1138"/>
      <c r="G102" s="1138"/>
      <c r="H102" s="1138"/>
      <c r="I102" s="1138"/>
      <c r="J102" s="1138"/>
      <c r="K102" s="1138"/>
      <c r="L102" s="1138"/>
      <c r="M102" s="1138"/>
      <c r="N102" s="1138"/>
      <c r="O102" s="1138"/>
      <c r="P102" s="1138"/>
      <c r="Q102" s="477"/>
      <c r="R102" s="476"/>
      <c r="S102" s="1139"/>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39"/>
      <c r="AR102" s="1139"/>
      <c r="AS102" s="1139"/>
      <c r="AT102" s="1139"/>
      <c r="AU102" s="1139"/>
      <c r="AV102" s="1139"/>
      <c r="AW102" s="1139"/>
      <c r="AX102" s="1139"/>
      <c r="AY102" s="1139"/>
      <c r="AZ102" s="1139"/>
      <c r="BA102" s="1139"/>
      <c r="BB102" s="1139"/>
      <c r="BC102" s="470"/>
      <c r="BD102" s="1142"/>
      <c r="BE102" s="1142"/>
      <c r="BF102" s="1142"/>
      <c r="BG102" s="1142"/>
      <c r="BH102" s="1142"/>
      <c r="BI102" s="1142"/>
      <c r="BJ102" s="1142"/>
      <c r="BK102" s="1142"/>
      <c r="BL102" s="1142"/>
      <c r="BM102" s="470"/>
      <c r="BN102" s="470"/>
      <c r="BO102" s="470"/>
      <c r="BP102" s="470"/>
      <c r="BQ102" s="470"/>
      <c r="BR102" s="470"/>
      <c r="BS102" s="470"/>
      <c r="BT102" s="470"/>
      <c r="BU102" s="470"/>
      <c r="BV102" s="470"/>
      <c r="BW102" s="470"/>
      <c r="BX102" s="470"/>
      <c r="BY102" s="470"/>
      <c r="BZ102" s="470"/>
      <c r="CA102" s="470"/>
      <c r="CB102" s="470"/>
      <c r="CC102" s="470"/>
      <c r="CD102" s="470"/>
      <c r="CE102" s="470"/>
      <c r="CF102" s="470"/>
      <c r="CG102" s="470"/>
      <c r="CH102" s="1142"/>
      <c r="CI102" s="1142"/>
      <c r="CJ102" s="1142"/>
      <c r="CK102" s="1142"/>
      <c r="CL102" s="1142"/>
      <c r="CM102" s="1142"/>
      <c r="CN102" s="1142"/>
      <c r="CO102" s="1142"/>
      <c r="CP102" s="1142"/>
      <c r="CQ102" s="1142"/>
      <c r="CR102" s="1142"/>
      <c r="CS102" s="1142"/>
      <c r="CT102" s="470"/>
      <c r="CU102" s="1142"/>
      <c r="CV102" s="1142"/>
      <c r="CW102" s="1142"/>
      <c r="CX102" s="1142"/>
      <c r="CY102" s="1142"/>
      <c r="CZ102" s="1142"/>
      <c r="DA102" s="1142"/>
      <c r="DB102" s="1142"/>
      <c r="DC102" s="1142"/>
      <c r="DD102" s="1142"/>
      <c r="DE102" s="1142"/>
      <c r="DF102" s="1142"/>
      <c r="DG102" s="472"/>
      <c r="DH102" s="472"/>
      <c r="DI102" s="472"/>
      <c r="DJ102" s="472"/>
      <c r="DK102" s="472"/>
      <c r="DL102" s="472"/>
      <c r="DM102" s="472"/>
      <c r="DN102" s="472"/>
      <c r="DO102" s="472"/>
      <c r="DP102" s="472"/>
      <c r="DQ102" s="472"/>
      <c r="DR102" s="472"/>
      <c r="DS102" s="472"/>
      <c r="DT102" s="472"/>
      <c r="DU102" s="472"/>
      <c r="DV102" s="472"/>
      <c r="DW102" s="472"/>
      <c r="DX102" s="472"/>
      <c r="DY102" s="472"/>
      <c r="DZ102" s="472"/>
      <c r="EA102" s="472"/>
      <c r="EB102" s="472"/>
      <c r="EC102" s="472"/>
      <c r="ED102" s="472"/>
      <c r="EE102" s="472"/>
      <c r="EF102" s="472"/>
      <c r="EG102" s="472"/>
      <c r="EH102" s="472"/>
      <c r="EI102" s="472"/>
      <c r="EJ102" s="472"/>
      <c r="EK102" s="472"/>
      <c r="EL102" s="472"/>
      <c r="EM102" s="472"/>
      <c r="EN102" s="472"/>
      <c r="EO102" s="472"/>
      <c r="EP102" s="472"/>
      <c r="EQ102" s="472"/>
      <c r="ER102" s="472"/>
      <c r="ES102" s="472"/>
      <c r="ET102" s="472"/>
      <c r="EU102" s="472"/>
      <c r="EV102" s="472"/>
      <c r="EW102" s="472"/>
      <c r="EX102" s="472"/>
      <c r="EY102" s="472"/>
      <c r="EZ102" s="472"/>
      <c r="FA102" s="472"/>
      <c r="FB102" s="472"/>
      <c r="FC102" s="472"/>
      <c r="FD102" s="472"/>
      <c r="FE102" s="472"/>
      <c r="FF102" s="472"/>
      <c r="FG102" s="472"/>
      <c r="FH102" s="472"/>
      <c r="FI102" s="472"/>
      <c r="FJ102" s="470"/>
      <c r="FK102" s="470"/>
      <c r="FL102" s="470"/>
      <c r="FM102" s="470"/>
      <c r="FN102" s="470"/>
      <c r="FO102" s="470"/>
      <c r="FP102" s="470"/>
      <c r="FQ102" s="470"/>
      <c r="FR102" s="470"/>
      <c r="FS102" s="470"/>
      <c r="FT102" s="468"/>
      <c r="FU102" s="468"/>
      <c r="FV102" s="468"/>
      <c r="FW102" s="468"/>
      <c r="FX102" s="468"/>
      <c r="FY102" s="468"/>
      <c r="FZ102" s="468"/>
      <c r="GA102" s="468"/>
      <c r="GB102" s="468"/>
      <c r="GC102" s="468"/>
      <c r="GD102" s="468"/>
      <c r="GE102" s="468"/>
      <c r="GF102" s="468"/>
      <c r="GG102" s="468"/>
      <c r="GH102" s="468"/>
      <c r="GI102" s="468"/>
      <c r="GJ102" s="468"/>
      <c r="GK102" s="468"/>
      <c r="GL102" s="468"/>
      <c r="GM102" s="468"/>
      <c r="GN102" s="468"/>
      <c r="GO102" s="468"/>
      <c r="GP102" s="468"/>
      <c r="GQ102" s="468"/>
      <c r="GR102" s="468"/>
      <c r="GS102" s="468"/>
      <c r="GT102" s="468"/>
      <c r="GU102" s="468"/>
      <c r="GV102" s="468"/>
      <c r="GW102" s="468"/>
      <c r="GX102" s="468"/>
      <c r="GY102" s="468"/>
      <c r="GZ102" s="468"/>
    </row>
    <row r="103" spans="5:209" s="467" customFormat="1" ht="20.100000000000001" customHeight="1" x14ac:dyDescent="0.2">
      <c r="E103" s="1138"/>
      <c r="F103" s="1138"/>
      <c r="G103" s="1138"/>
      <c r="H103" s="1138"/>
      <c r="I103" s="1138"/>
      <c r="J103" s="1138"/>
      <c r="K103" s="1138"/>
      <c r="L103" s="1138"/>
      <c r="M103" s="1138"/>
      <c r="N103" s="1138"/>
      <c r="O103" s="1138"/>
      <c r="P103" s="1138"/>
      <c r="Q103" s="477"/>
      <c r="R103" s="476"/>
      <c r="S103" s="1144" t="s">
        <v>27</v>
      </c>
      <c r="T103" s="1144"/>
      <c r="U103" s="1144"/>
      <c r="V103" s="1144"/>
      <c r="W103" s="1144"/>
      <c r="X103" s="1144"/>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c r="AR103" s="1144"/>
      <c r="AS103" s="1144"/>
      <c r="AT103" s="1144"/>
      <c r="AU103" s="1144"/>
      <c r="AV103" s="1144"/>
      <c r="AW103" s="1144"/>
      <c r="AX103" s="1144"/>
      <c r="AY103" s="1144"/>
      <c r="AZ103" s="1144"/>
      <c r="BA103" s="1144"/>
      <c r="BB103" s="1144"/>
      <c r="BC103" s="1144"/>
      <c r="BD103" s="1144"/>
      <c r="BE103" s="1144"/>
      <c r="BF103" s="1144"/>
      <c r="BG103" s="1144"/>
      <c r="BH103" s="1144"/>
      <c r="BI103" s="1144"/>
      <c r="BJ103" s="1144"/>
      <c r="BK103" s="1144"/>
      <c r="BL103" s="1144"/>
      <c r="BM103" s="1144"/>
      <c r="BN103" s="1144"/>
      <c r="BO103" s="1144"/>
      <c r="BP103" s="1144"/>
      <c r="BQ103" s="1144"/>
      <c r="BR103" s="1144"/>
      <c r="BS103" s="1144"/>
      <c r="BT103" s="1144"/>
      <c r="BU103" s="1144"/>
      <c r="BV103" s="1145"/>
      <c r="BW103" s="1132">
        <f>'CH Equipe'!AT117</f>
        <v>0</v>
      </c>
      <c r="BX103" s="1129"/>
      <c r="BY103" s="1129"/>
      <c r="BZ103" s="1129"/>
      <c r="CA103" s="1129"/>
      <c r="CB103" s="1129"/>
      <c r="CC103" s="1129"/>
      <c r="CD103" s="1129"/>
      <c r="CE103" s="1129"/>
      <c r="CF103" s="470"/>
      <c r="CG103" s="470"/>
      <c r="CH103" s="1142"/>
      <c r="CI103" s="1142"/>
      <c r="CJ103" s="1142"/>
      <c r="CK103" s="1142"/>
      <c r="CL103" s="1142"/>
      <c r="CM103" s="1142"/>
      <c r="CN103" s="1142"/>
      <c r="CO103" s="1142"/>
      <c r="CP103" s="1142"/>
      <c r="CQ103" s="1142"/>
      <c r="CR103" s="1142"/>
      <c r="CS103" s="1142"/>
      <c r="CT103" s="470"/>
      <c r="CU103" s="1146">
        <f>SUM('[1]CH Equipe'!AU144:BC144)</f>
        <v>0</v>
      </c>
      <c r="CV103" s="1147"/>
      <c r="CW103" s="1147"/>
      <c r="CX103" s="1147"/>
      <c r="CY103" s="1147"/>
      <c r="CZ103" s="1147"/>
      <c r="DA103" s="1147"/>
      <c r="DB103" s="1147"/>
      <c r="DC103" s="1147"/>
      <c r="DD103" s="1147"/>
      <c r="DE103" s="1147"/>
      <c r="DF103" s="1148"/>
      <c r="DG103" s="472"/>
      <c r="DH103" s="472"/>
      <c r="DI103" s="472"/>
      <c r="DJ103" s="472"/>
      <c r="DK103" s="472"/>
      <c r="DL103" s="472"/>
      <c r="DM103" s="472"/>
      <c r="DN103" s="472"/>
      <c r="DO103" s="472"/>
      <c r="DP103" s="472"/>
      <c r="DQ103" s="472"/>
      <c r="DR103" s="472"/>
      <c r="DS103" s="472"/>
      <c r="DT103" s="472"/>
      <c r="DU103" s="472"/>
      <c r="DV103" s="472"/>
      <c r="DW103" s="472"/>
      <c r="DX103" s="472"/>
      <c r="DY103" s="472"/>
      <c r="DZ103" s="472"/>
      <c r="EA103" s="472"/>
      <c r="EB103" s="472"/>
      <c r="EC103" s="472"/>
      <c r="ED103" s="472"/>
      <c r="EE103" s="472"/>
      <c r="EF103" s="472"/>
      <c r="EG103" s="472"/>
      <c r="EH103" s="472"/>
      <c r="EI103" s="472"/>
      <c r="EJ103" s="472"/>
      <c r="EK103" s="472"/>
      <c r="EL103" s="472"/>
      <c r="EM103" s="472"/>
      <c r="EN103" s="472"/>
      <c r="EO103" s="472"/>
      <c r="EP103" s="472"/>
      <c r="EQ103" s="472"/>
      <c r="ER103" s="472"/>
      <c r="ES103" s="472"/>
      <c r="ET103" s="472"/>
      <c r="EU103" s="472"/>
      <c r="EV103" s="472"/>
      <c r="EW103" s="472"/>
      <c r="EX103" s="472"/>
      <c r="EY103" s="472"/>
      <c r="EZ103" s="472"/>
      <c r="FA103" s="472"/>
      <c r="FB103" s="472"/>
      <c r="FC103" s="472"/>
      <c r="FD103" s="472"/>
      <c r="FE103" s="472"/>
      <c r="FF103" s="472"/>
      <c r="FG103" s="472"/>
      <c r="FH103" s="472"/>
      <c r="FI103" s="472"/>
      <c r="FJ103" s="470"/>
      <c r="FK103" s="470"/>
      <c r="FL103" s="470"/>
      <c r="FM103" s="470"/>
      <c r="FN103" s="470"/>
      <c r="FO103" s="470"/>
      <c r="FP103" s="470"/>
      <c r="FQ103" s="470"/>
      <c r="FR103" s="470"/>
      <c r="FS103" s="470"/>
      <c r="FT103" s="468"/>
      <c r="FU103" s="468"/>
      <c r="FV103" s="468"/>
      <c r="FW103" s="468"/>
      <c r="FX103" s="468"/>
      <c r="FY103" s="468"/>
      <c r="FZ103" s="468"/>
      <c r="GA103" s="468"/>
      <c r="GB103" s="468"/>
      <c r="GC103" s="468"/>
      <c r="GD103" s="468"/>
      <c r="GE103" s="468"/>
      <c r="GF103" s="468"/>
      <c r="GG103" s="468"/>
      <c r="GH103" s="468"/>
      <c r="GI103" s="468"/>
      <c r="GJ103" s="468"/>
      <c r="GK103" s="468"/>
      <c r="GL103" s="468"/>
      <c r="GM103" s="468"/>
      <c r="GN103" s="468"/>
      <c r="GO103" s="468"/>
      <c r="GP103" s="468"/>
      <c r="GQ103" s="468"/>
      <c r="GR103" s="468"/>
      <c r="GS103" s="468"/>
      <c r="GT103" s="468"/>
      <c r="GU103" s="468"/>
      <c r="GV103" s="468"/>
      <c r="GW103" s="468"/>
      <c r="GX103" s="468"/>
      <c r="GY103" s="468"/>
      <c r="GZ103" s="468"/>
    </row>
    <row r="104" spans="5:209" s="467" customFormat="1" ht="5.0999999999999996" customHeight="1" x14ac:dyDescent="0.2">
      <c r="E104" s="1138"/>
      <c r="F104" s="1138"/>
      <c r="G104" s="1138"/>
      <c r="H104" s="1138"/>
      <c r="I104" s="1138"/>
      <c r="J104" s="1138"/>
      <c r="K104" s="1138"/>
      <c r="L104" s="1138"/>
      <c r="M104" s="1138"/>
      <c r="N104" s="1138"/>
      <c r="O104" s="1138"/>
      <c r="P104" s="1138"/>
      <c r="Q104" s="477"/>
      <c r="R104" s="476"/>
      <c r="S104" s="1139"/>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c r="AR104" s="1139"/>
      <c r="AS104" s="1139"/>
      <c r="AT104" s="1139"/>
      <c r="AU104" s="1139"/>
      <c r="AV104" s="1139"/>
      <c r="AW104" s="1139"/>
      <c r="AX104" s="1139"/>
      <c r="AY104" s="1139"/>
      <c r="AZ104" s="1139"/>
      <c r="BA104" s="1139"/>
      <c r="BB104" s="1139"/>
      <c r="BC104" s="470"/>
      <c r="BD104" s="1142"/>
      <c r="BE104" s="1142"/>
      <c r="BF104" s="1142"/>
      <c r="BG104" s="1142"/>
      <c r="BH104" s="1142"/>
      <c r="BI104" s="1142"/>
      <c r="BJ104" s="1142"/>
      <c r="BK104" s="1142"/>
      <c r="BL104" s="1142"/>
      <c r="BM104" s="470"/>
      <c r="BN104" s="470"/>
      <c r="BO104" s="470"/>
      <c r="BP104" s="470"/>
      <c r="BQ104" s="470"/>
      <c r="BR104" s="470"/>
      <c r="BS104" s="470"/>
      <c r="BT104" s="470"/>
      <c r="BU104" s="470"/>
      <c r="BV104" s="470"/>
      <c r="BW104" s="470"/>
      <c r="BX104" s="470"/>
      <c r="BY104" s="470"/>
      <c r="BZ104" s="470"/>
      <c r="CA104" s="470"/>
      <c r="CB104" s="470"/>
      <c r="CC104" s="470"/>
      <c r="CD104" s="470"/>
      <c r="CE104" s="470"/>
      <c r="CF104" s="470"/>
      <c r="CG104" s="470"/>
      <c r="CH104" s="1142"/>
      <c r="CI104" s="1142"/>
      <c r="CJ104" s="1142"/>
      <c r="CK104" s="1142"/>
      <c r="CL104" s="1142"/>
      <c r="CM104" s="1142"/>
      <c r="CN104" s="1142"/>
      <c r="CO104" s="1142"/>
      <c r="CP104" s="1142"/>
      <c r="CQ104" s="1142"/>
      <c r="CR104" s="1142"/>
      <c r="CS104" s="1142"/>
      <c r="CT104" s="470"/>
      <c r="CU104" s="1143"/>
      <c r="CV104" s="1143"/>
      <c r="CW104" s="1143"/>
      <c r="CX104" s="1143"/>
      <c r="CY104" s="1143"/>
      <c r="CZ104" s="1143"/>
      <c r="DA104" s="1143"/>
      <c r="DB104" s="1143"/>
      <c r="DC104" s="1143"/>
      <c r="DD104" s="1143"/>
      <c r="DE104" s="1143"/>
      <c r="DF104" s="1143"/>
      <c r="DG104" s="472"/>
      <c r="DH104" s="472"/>
      <c r="DI104" s="472"/>
      <c r="DJ104" s="472"/>
      <c r="DK104" s="472"/>
      <c r="DL104" s="472"/>
      <c r="DM104" s="472"/>
      <c r="DN104" s="472"/>
      <c r="DO104" s="472"/>
      <c r="DP104" s="472"/>
      <c r="DQ104" s="472"/>
      <c r="DR104" s="472"/>
      <c r="DS104" s="472"/>
      <c r="DT104" s="472"/>
      <c r="DU104" s="472"/>
      <c r="DV104" s="472"/>
      <c r="DW104" s="472"/>
      <c r="DX104" s="472"/>
      <c r="DY104" s="472"/>
      <c r="DZ104" s="472"/>
      <c r="EA104" s="472"/>
      <c r="EB104" s="472"/>
      <c r="EC104" s="472"/>
      <c r="ED104" s="472"/>
      <c r="EE104" s="472"/>
      <c r="EF104" s="472"/>
      <c r="EG104" s="472"/>
      <c r="EH104" s="472"/>
      <c r="EI104" s="472"/>
      <c r="EJ104" s="472"/>
      <c r="EK104" s="472"/>
      <c r="EL104" s="472"/>
      <c r="EM104" s="472"/>
      <c r="EN104" s="472"/>
      <c r="EO104" s="472"/>
      <c r="EP104" s="472"/>
      <c r="EQ104" s="472"/>
      <c r="ER104" s="472"/>
      <c r="ES104" s="472"/>
      <c r="ET104" s="472"/>
      <c r="EU104" s="472"/>
      <c r="EV104" s="472"/>
      <c r="EW104" s="472"/>
      <c r="EX104" s="472"/>
      <c r="EY104" s="472"/>
      <c r="EZ104" s="472"/>
      <c r="FA104" s="472"/>
      <c r="FB104" s="472"/>
      <c r="FC104" s="472"/>
      <c r="FD104" s="472"/>
      <c r="FE104" s="472"/>
      <c r="FF104" s="472"/>
      <c r="FG104" s="472"/>
      <c r="FH104" s="472"/>
      <c r="FI104" s="472"/>
      <c r="FJ104" s="470"/>
      <c r="FK104" s="470"/>
      <c r="FL104" s="470"/>
      <c r="FM104" s="470"/>
      <c r="FN104" s="470"/>
      <c r="FO104" s="470"/>
      <c r="FP104" s="470"/>
      <c r="FQ104" s="470"/>
      <c r="FR104" s="470"/>
      <c r="FS104" s="470"/>
      <c r="FT104" s="468"/>
      <c r="FU104" s="468"/>
      <c r="FV104" s="468"/>
      <c r="FW104" s="468"/>
      <c r="FX104" s="468"/>
      <c r="FY104" s="468"/>
      <c r="FZ104" s="468"/>
      <c r="GA104" s="468"/>
      <c r="GB104" s="468"/>
      <c r="GC104" s="468"/>
      <c r="GD104" s="468"/>
      <c r="GE104" s="468"/>
      <c r="GF104" s="468"/>
      <c r="GG104" s="468"/>
      <c r="GH104" s="468"/>
      <c r="GI104" s="468"/>
      <c r="GJ104" s="468"/>
      <c r="GK104" s="468"/>
      <c r="GL104" s="468"/>
      <c r="GM104" s="468"/>
      <c r="GN104" s="468"/>
      <c r="GO104" s="468"/>
      <c r="GP104" s="468"/>
      <c r="GQ104" s="468"/>
      <c r="GR104" s="468"/>
      <c r="GS104" s="468"/>
      <c r="GT104" s="468"/>
      <c r="GU104" s="468"/>
      <c r="GV104" s="468"/>
      <c r="GW104" s="468"/>
      <c r="GX104" s="468"/>
      <c r="GY104" s="468"/>
      <c r="GZ104" s="468"/>
    </row>
    <row r="105" spans="5:209" s="467" customFormat="1" ht="20.100000000000001" customHeight="1" x14ac:dyDescent="0.2">
      <c r="E105" s="1138"/>
      <c r="F105" s="1138"/>
      <c r="G105" s="1138"/>
      <c r="H105" s="1138"/>
      <c r="I105" s="1138"/>
      <c r="J105" s="1138"/>
      <c r="K105" s="1138"/>
      <c r="L105" s="1138"/>
      <c r="M105" s="1138"/>
      <c r="N105" s="1138"/>
      <c r="O105" s="1138"/>
      <c r="P105" s="1138"/>
      <c r="Q105" s="477"/>
      <c r="R105" s="476"/>
      <c r="S105" s="1144" t="s">
        <v>1400</v>
      </c>
      <c r="T105" s="1144"/>
      <c r="U105" s="1144"/>
      <c r="V105" s="1144"/>
      <c r="W105" s="1144"/>
      <c r="X105" s="1144"/>
      <c r="Y105" s="1144"/>
      <c r="Z105" s="1144"/>
      <c r="AA105" s="1144"/>
      <c r="AB105" s="1144"/>
      <c r="AC105" s="1144"/>
      <c r="AD105" s="1144"/>
      <c r="AE105" s="1144"/>
      <c r="AF105" s="1144"/>
      <c r="AG105" s="1144"/>
      <c r="AH105" s="1144"/>
      <c r="AI105" s="1144"/>
      <c r="AJ105" s="1144"/>
      <c r="AK105" s="1144"/>
      <c r="AL105" s="1144"/>
      <c r="AM105" s="1144"/>
      <c r="AN105" s="1144"/>
      <c r="AO105" s="1144"/>
      <c r="AP105" s="1144"/>
      <c r="AQ105" s="1144"/>
      <c r="AR105" s="1144"/>
      <c r="AS105" s="1144"/>
      <c r="AT105" s="1144"/>
      <c r="AU105" s="1144"/>
      <c r="AV105" s="1144"/>
      <c r="AW105" s="1144"/>
      <c r="AX105" s="1144"/>
      <c r="AY105" s="1144"/>
      <c r="AZ105" s="1144"/>
      <c r="BA105" s="1144"/>
      <c r="BB105" s="1144"/>
      <c r="BC105" s="1144"/>
      <c r="BD105" s="1144"/>
      <c r="BE105" s="1144"/>
      <c r="BF105" s="1144"/>
      <c r="BG105" s="1144"/>
      <c r="BH105" s="1144"/>
      <c r="BI105" s="1144"/>
      <c r="BJ105" s="1144"/>
      <c r="BK105" s="1144"/>
      <c r="BL105" s="1144"/>
      <c r="BM105" s="1144"/>
      <c r="BN105" s="1144"/>
      <c r="BO105" s="1144"/>
      <c r="BP105" s="1144"/>
      <c r="BQ105" s="1144"/>
      <c r="BR105" s="1144"/>
      <c r="BS105" s="1144"/>
      <c r="BT105" s="1144"/>
      <c r="BU105" s="1144"/>
      <c r="BV105" s="1145"/>
      <c r="BW105" s="1132">
        <f>'CH Equipe'!BD117</f>
        <v>0</v>
      </c>
      <c r="BX105" s="1129"/>
      <c r="BY105" s="1129"/>
      <c r="BZ105" s="1129"/>
      <c r="CA105" s="1129"/>
      <c r="CB105" s="1129"/>
      <c r="CC105" s="1129"/>
      <c r="CD105" s="1129"/>
      <c r="CE105" s="1129"/>
      <c r="CF105" s="470"/>
      <c r="CG105" s="470"/>
      <c r="CH105" s="1142"/>
      <c r="CI105" s="1142"/>
      <c r="CJ105" s="1142"/>
      <c r="CK105" s="1142"/>
      <c r="CL105" s="1142"/>
      <c r="CM105" s="1142"/>
      <c r="CN105" s="1142"/>
      <c r="CO105" s="1142"/>
      <c r="CP105" s="1142"/>
      <c r="CQ105" s="1142"/>
      <c r="CR105" s="1142"/>
      <c r="CS105" s="1142"/>
      <c r="CT105" s="470"/>
      <c r="CU105" s="1146">
        <f>SUM('[1]CH Equipe'!BE144:BM144)</f>
        <v>0</v>
      </c>
      <c r="CV105" s="1147"/>
      <c r="CW105" s="1147"/>
      <c r="CX105" s="1147"/>
      <c r="CY105" s="1147"/>
      <c r="CZ105" s="1147"/>
      <c r="DA105" s="1147"/>
      <c r="DB105" s="1147"/>
      <c r="DC105" s="1147"/>
      <c r="DD105" s="1147"/>
      <c r="DE105" s="1147"/>
      <c r="DF105" s="1148"/>
      <c r="DG105" s="472"/>
      <c r="DH105" s="472"/>
      <c r="DI105" s="472"/>
      <c r="DJ105" s="472"/>
      <c r="DK105" s="472"/>
      <c r="DL105" s="472"/>
      <c r="DM105" s="472"/>
      <c r="DN105" s="472"/>
      <c r="DO105" s="472"/>
      <c r="DP105" s="472"/>
      <c r="DQ105" s="472"/>
      <c r="DR105" s="472"/>
      <c r="DS105" s="472"/>
      <c r="DT105" s="472"/>
      <c r="DU105" s="472"/>
      <c r="DV105" s="472"/>
      <c r="DW105" s="472"/>
      <c r="DX105" s="472"/>
      <c r="DY105" s="472"/>
      <c r="DZ105" s="472"/>
      <c r="EA105" s="472"/>
      <c r="EB105" s="472"/>
      <c r="EC105" s="472"/>
      <c r="ED105" s="472"/>
      <c r="EE105" s="472"/>
      <c r="EF105" s="472"/>
      <c r="EG105" s="472"/>
      <c r="EH105" s="472"/>
      <c r="EI105" s="472"/>
      <c r="EJ105" s="472"/>
      <c r="EK105" s="472"/>
      <c r="EL105" s="472"/>
      <c r="EM105" s="472"/>
      <c r="EN105" s="472"/>
      <c r="EO105" s="472"/>
      <c r="EP105" s="472"/>
      <c r="EQ105" s="472"/>
      <c r="ER105" s="472"/>
      <c r="ES105" s="472"/>
      <c r="ET105" s="472"/>
      <c r="EU105" s="472"/>
      <c r="EV105" s="472"/>
      <c r="EW105" s="472"/>
      <c r="EX105" s="472"/>
      <c r="EY105" s="472"/>
      <c r="EZ105" s="472"/>
      <c r="FA105" s="472"/>
      <c r="FB105" s="472"/>
      <c r="FC105" s="472"/>
      <c r="FD105" s="472"/>
      <c r="FE105" s="472"/>
      <c r="FF105" s="472"/>
      <c r="FG105" s="472"/>
      <c r="FH105" s="472"/>
      <c r="FI105" s="472"/>
      <c r="FJ105" s="470"/>
      <c r="FK105" s="470"/>
      <c r="FL105" s="470"/>
      <c r="FM105" s="470"/>
      <c r="FN105" s="470"/>
      <c r="FO105" s="470"/>
      <c r="FP105" s="470"/>
      <c r="FQ105" s="470"/>
      <c r="FR105" s="470"/>
      <c r="FS105" s="470"/>
      <c r="FT105" s="468"/>
      <c r="FU105" s="468"/>
      <c r="FV105" s="468"/>
      <c r="FW105" s="468"/>
      <c r="FX105" s="468"/>
      <c r="FY105" s="468"/>
      <c r="FZ105" s="468"/>
      <c r="GA105" s="468"/>
      <c r="GB105" s="468"/>
      <c r="GC105" s="468"/>
      <c r="GD105" s="468"/>
      <c r="GE105" s="468"/>
      <c r="GF105" s="468"/>
      <c r="GG105" s="468"/>
      <c r="GH105" s="468"/>
      <c r="GI105" s="468"/>
      <c r="GJ105" s="468"/>
      <c r="GK105" s="468"/>
      <c r="GL105" s="468"/>
      <c r="GM105" s="468"/>
      <c r="GN105" s="468"/>
      <c r="GO105" s="468"/>
      <c r="GP105" s="468"/>
      <c r="GQ105" s="468"/>
      <c r="GR105" s="468"/>
      <c r="GS105" s="468"/>
      <c r="GT105" s="468"/>
      <c r="GU105" s="468"/>
      <c r="GV105" s="468"/>
      <c r="GW105" s="468"/>
      <c r="GX105" s="468"/>
      <c r="GY105" s="468"/>
      <c r="GZ105" s="468"/>
    </row>
    <row r="106" spans="5:209" s="467" customFormat="1" ht="13.5" customHeight="1" thickBot="1" x14ac:dyDescent="0.25">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474"/>
      <c r="CB106" s="474"/>
      <c r="CC106" s="474"/>
      <c r="CD106" s="474"/>
      <c r="CE106" s="474"/>
      <c r="CF106" s="474"/>
      <c r="CG106" s="474"/>
      <c r="CH106" s="474"/>
      <c r="CI106" s="474"/>
      <c r="CJ106" s="474"/>
      <c r="CK106" s="474"/>
      <c r="CL106" s="474"/>
      <c r="CM106" s="474"/>
      <c r="CN106" s="474"/>
      <c r="CO106" s="474"/>
      <c r="CP106" s="474"/>
      <c r="CQ106" s="474"/>
      <c r="CR106" s="474"/>
      <c r="CS106" s="474"/>
      <c r="CT106" s="470"/>
      <c r="CU106" s="474"/>
      <c r="CV106" s="474"/>
      <c r="CW106" s="474"/>
      <c r="CX106" s="474"/>
      <c r="CY106" s="474"/>
      <c r="CZ106" s="474"/>
      <c r="DA106" s="474"/>
      <c r="DB106" s="474"/>
      <c r="DC106" s="474"/>
      <c r="DD106" s="474"/>
      <c r="DE106" s="474"/>
      <c r="DF106" s="474"/>
      <c r="DG106" s="472"/>
      <c r="DH106" s="472"/>
      <c r="DI106" s="472"/>
      <c r="DJ106" s="472"/>
      <c r="DK106" s="472"/>
      <c r="DL106" s="472"/>
      <c r="DM106" s="472"/>
      <c r="DN106" s="472"/>
      <c r="DO106" s="472"/>
      <c r="DP106" s="472"/>
      <c r="DQ106" s="472"/>
      <c r="DR106" s="472"/>
      <c r="DS106" s="472"/>
      <c r="DT106" s="472"/>
      <c r="DU106" s="472"/>
      <c r="DV106" s="472"/>
      <c r="DW106" s="472"/>
      <c r="DX106" s="472"/>
      <c r="DY106" s="472"/>
      <c r="DZ106" s="472"/>
      <c r="EA106" s="472"/>
      <c r="EB106" s="472"/>
      <c r="EC106" s="472"/>
      <c r="ED106" s="472"/>
      <c r="EE106" s="472"/>
      <c r="EF106" s="472"/>
      <c r="EG106" s="472"/>
      <c r="EH106" s="472"/>
      <c r="EI106" s="472"/>
      <c r="EJ106" s="472"/>
      <c r="EK106" s="472"/>
      <c r="EL106" s="472"/>
      <c r="EM106" s="472"/>
      <c r="EN106" s="472"/>
      <c r="EO106" s="472"/>
      <c r="EP106" s="472"/>
      <c r="EQ106" s="472"/>
      <c r="ER106" s="472"/>
      <c r="ES106" s="472"/>
      <c r="ET106" s="472"/>
      <c r="EU106" s="472"/>
      <c r="EV106" s="472"/>
      <c r="EW106" s="472"/>
      <c r="EX106" s="472"/>
      <c r="EY106" s="472"/>
      <c r="EZ106" s="472"/>
      <c r="FA106" s="472"/>
      <c r="FB106" s="472"/>
      <c r="FC106" s="472"/>
      <c r="FD106" s="472"/>
      <c r="FE106" s="472"/>
      <c r="FF106" s="472"/>
      <c r="FG106" s="472"/>
      <c r="FH106" s="472"/>
      <c r="FI106" s="472"/>
      <c r="FJ106" s="474"/>
      <c r="FK106" s="474"/>
      <c r="FL106" s="474"/>
      <c r="FM106" s="474"/>
      <c r="FN106" s="474"/>
      <c r="FO106" s="474"/>
      <c r="FP106" s="474"/>
      <c r="FQ106" s="474"/>
      <c r="FR106" s="474"/>
      <c r="FS106" s="474"/>
      <c r="FT106" s="474"/>
      <c r="FU106" s="474"/>
      <c r="FV106" s="474"/>
      <c r="FW106" s="474"/>
      <c r="FX106" s="474"/>
      <c r="FY106" s="474"/>
      <c r="FZ106" s="474"/>
      <c r="GA106" s="474"/>
      <c r="GB106" s="474"/>
      <c r="GC106" s="474"/>
      <c r="GD106" s="474"/>
      <c r="GE106" s="474"/>
      <c r="GF106" s="474"/>
      <c r="GG106" s="474"/>
      <c r="GH106" s="474"/>
      <c r="GI106" s="474"/>
      <c r="GJ106" s="474"/>
      <c r="GK106" s="474"/>
      <c r="GL106" s="474"/>
      <c r="GM106" s="474"/>
      <c r="GN106" s="474"/>
      <c r="GO106" s="474"/>
      <c r="GP106" s="474"/>
      <c r="GQ106" s="474"/>
      <c r="GR106" s="474"/>
      <c r="GS106" s="474"/>
      <c r="GT106" s="474"/>
      <c r="GU106" s="474"/>
      <c r="GV106" s="474"/>
      <c r="GW106" s="474"/>
      <c r="GX106" s="474"/>
      <c r="GY106" s="474"/>
      <c r="GZ106" s="474"/>
    </row>
    <row r="107" spans="5:209" s="467" customFormat="1" ht="13.5" customHeight="1" thickTop="1" x14ac:dyDescent="0.2">
      <c r="E107" s="478"/>
      <c r="F107" s="478"/>
      <c r="G107" s="478"/>
      <c r="H107" s="478"/>
      <c r="I107" s="478"/>
      <c r="J107" s="478"/>
      <c r="K107" s="478"/>
      <c r="L107" s="478"/>
      <c r="M107" s="478"/>
      <c r="N107" s="478"/>
      <c r="O107" s="478"/>
      <c r="P107" s="478"/>
      <c r="Q107" s="478"/>
      <c r="R107" s="478"/>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479"/>
      <c r="BM107" s="479"/>
      <c r="BN107" s="479"/>
      <c r="BO107" s="479"/>
      <c r="BP107" s="479"/>
      <c r="BQ107" s="479"/>
      <c r="BR107" s="479"/>
      <c r="BS107" s="479"/>
      <c r="BT107" s="479"/>
      <c r="BU107" s="479"/>
      <c r="BV107" s="479"/>
      <c r="BW107" s="479"/>
      <c r="BX107" s="479"/>
      <c r="BY107" s="479"/>
      <c r="BZ107" s="479"/>
      <c r="CA107" s="479"/>
      <c r="CB107" s="479"/>
      <c r="CC107" s="479"/>
      <c r="CD107" s="479"/>
      <c r="CE107" s="479"/>
      <c r="CF107" s="474"/>
      <c r="CG107" s="474"/>
      <c r="CH107" s="474"/>
      <c r="CI107" s="474"/>
      <c r="CJ107" s="474"/>
      <c r="CK107" s="474"/>
      <c r="CL107" s="474"/>
      <c r="CM107" s="474"/>
      <c r="CN107" s="474"/>
      <c r="CO107" s="474"/>
      <c r="CP107" s="474"/>
      <c r="CQ107" s="474"/>
      <c r="CR107" s="474"/>
      <c r="CS107" s="474"/>
      <c r="CT107" s="470"/>
      <c r="CU107" s="474"/>
      <c r="CV107" s="474"/>
      <c r="CW107" s="474"/>
      <c r="CX107" s="474"/>
      <c r="CY107" s="474"/>
      <c r="CZ107" s="474"/>
      <c r="DA107" s="474"/>
      <c r="DB107" s="474"/>
      <c r="DC107" s="474"/>
      <c r="DD107" s="474"/>
      <c r="DE107" s="474"/>
      <c r="DF107" s="474"/>
      <c r="DG107" s="472"/>
      <c r="DH107" s="472"/>
      <c r="DI107" s="472"/>
      <c r="DJ107" s="472"/>
      <c r="DK107" s="472"/>
      <c r="DL107" s="472"/>
      <c r="DM107" s="472"/>
      <c r="DN107" s="472"/>
      <c r="DO107" s="472"/>
      <c r="DP107" s="472"/>
      <c r="DQ107" s="472"/>
      <c r="DR107" s="472"/>
      <c r="DS107" s="472"/>
      <c r="DT107" s="472"/>
      <c r="DU107" s="472"/>
      <c r="DV107" s="472"/>
      <c r="DW107" s="472"/>
      <c r="DX107" s="472"/>
      <c r="DY107" s="472"/>
      <c r="DZ107" s="472"/>
      <c r="EA107" s="472"/>
      <c r="EB107" s="472"/>
      <c r="EC107" s="472"/>
      <c r="ED107" s="472"/>
      <c r="EE107" s="472"/>
      <c r="EF107" s="472"/>
      <c r="EG107" s="472"/>
      <c r="EH107" s="472"/>
      <c r="EI107" s="472"/>
      <c r="EJ107" s="472"/>
      <c r="EK107" s="472"/>
      <c r="EL107" s="472"/>
      <c r="EM107" s="472"/>
      <c r="EN107" s="472"/>
      <c r="EO107" s="472"/>
      <c r="EP107" s="472"/>
      <c r="EQ107" s="472"/>
      <c r="ER107" s="472"/>
      <c r="ES107" s="472"/>
      <c r="ET107" s="472"/>
      <c r="EU107" s="472"/>
      <c r="EV107" s="472"/>
      <c r="EW107" s="472"/>
      <c r="EX107" s="472"/>
      <c r="EY107" s="472"/>
      <c r="EZ107" s="472"/>
      <c r="FA107" s="472"/>
      <c r="FB107" s="472"/>
      <c r="FC107" s="472"/>
      <c r="FD107" s="472"/>
      <c r="FE107" s="472"/>
      <c r="FF107" s="472"/>
      <c r="FG107" s="472"/>
      <c r="FH107" s="472"/>
      <c r="FI107" s="472"/>
      <c r="FJ107" s="474"/>
      <c r="FK107" s="474"/>
      <c r="FL107" s="474"/>
      <c r="FM107" s="474"/>
      <c r="FN107" s="474"/>
      <c r="FO107" s="474"/>
      <c r="FP107" s="474"/>
      <c r="FQ107" s="474"/>
      <c r="FR107" s="474"/>
      <c r="FS107" s="474"/>
      <c r="FT107" s="474"/>
      <c r="FU107" s="474"/>
      <c r="FV107" s="474"/>
      <c r="FW107" s="474"/>
      <c r="FX107" s="474"/>
      <c r="FY107" s="474"/>
      <c r="FZ107" s="474"/>
      <c r="GA107" s="474"/>
      <c r="GB107" s="474"/>
      <c r="GC107" s="474"/>
      <c r="GD107" s="474"/>
      <c r="GE107" s="474"/>
      <c r="GF107" s="474"/>
      <c r="GG107" s="474"/>
      <c r="GH107" s="474"/>
      <c r="GI107" s="474"/>
      <c r="GJ107" s="474"/>
      <c r="GK107" s="474"/>
      <c r="GL107" s="474"/>
      <c r="GM107" s="474"/>
      <c r="GN107" s="474"/>
      <c r="GO107" s="474"/>
      <c r="GP107" s="474"/>
      <c r="GQ107" s="474"/>
      <c r="GR107" s="474"/>
      <c r="GS107" s="474"/>
      <c r="GT107" s="474"/>
      <c r="GU107" s="474"/>
      <c r="GV107" s="474"/>
      <c r="GW107" s="474"/>
      <c r="GX107" s="474"/>
      <c r="GY107" s="474"/>
      <c r="GZ107" s="474"/>
    </row>
    <row r="108" spans="5:209" s="467" customFormat="1" ht="41.25" customHeight="1" x14ac:dyDescent="0.2">
      <c r="E108" s="1137" t="s">
        <v>1391</v>
      </c>
      <c r="F108" s="1137"/>
      <c r="G108" s="1137"/>
      <c r="H108" s="1137"/>
      <c r="I108" s="1137"/>
      <c r="J108" s="1137"/>
      <c r="K108" s="1137"/>
      <c r="L108" s="1137"/>
      <c r="M108" s="1137"/>
      <c r="N108" s="1137"/>
      <c r="O108" s="1137"/>
      <c r="P108" s="1137"/>
      <c r="S108" s="1138" t="s">
        <v>1392</v>
      </c>
      <c r="T108" s="1138"/>
      <c r="U108" s="1138"/>
      <c r="V108" s="1138"/>
      <c r="W108" s="1138"/>
      <c r="X108" s="1138"/>
      <c r="Y108" s="1138"/>
      <c r="Z108" s="1138"/>
      <c r="AA108" s="1138"/>
      <c r="AB108" s="1138"/>
      <c r="AC108" s="1138"/>
      <c r="AD108" s="1138"/>
      <c r="AE108" s="1138"/>
      <c r="AF108" s="1138"/>
      <c r="AG108" s="1138"/>
      <c r="AH108" s="1138"/>
      <c r="AI108" s="1138"/>
      <c r="AJ108" s="1138"/>
      <c r="AK108" s="1138"/>
      <c r="AL108" s="1138"/>
      <c r="AM108" s="1138"/>
      <c r="AN108" s="1138"/>
      <c r="AO108" s="1138"/>
      <c r="AP108" s="1138"/>
      <c r="AQ108" s="1138"/>
      <c r="AR108" s="1138"/>
      <c r="AS108" s="1138"/>
      <c r="AT108" s="1138"/>
      <c r="AU108" s="1138"/>
      <c r="AV108" s="1138"/>
      <c r="AW108" s="1138"/>
      <c r="AX108" s="1138"/>
      <c r="AY108" s="1138"/>
      <c r="AZ108" s="1138"/>
      <c r="BA108" s="1138"/>
      <c r="BB108" s="1138"/>
      <c r="BC108" s="470"/>
      <c r="BD108" s="1138" t="s">
        <v>1402</v>
      </c>
      <c r="BE108" s="1138"/>
      <c r="BF108" s="1138"/>
      <c r="BG108" s="1138"/>
      <c r="BH108" s="1138"/>
      <c r="BI108" s="1138"/>
      <c r="BJ108" s="1138"/>
      <c r="BK108" s="1138"/>
      <c r="BL108" s="1138"/>
      <c r="BM108" s="470"/>
      <c r="BN108" s="1138" t="s">
        <v>1393</v>
      </c>
      <c r="BO108" s="1138"/>
      <c r="BP108" s="1138"/>
      <c r="BQ108" s="1138"/>
      <c r="BR108" s="1138"/>
      <c r="BS108" s="1138"/>
      <c r="BT108" s="1138"/>
      <c r="BU108" s="1138"/>
      <c r="BV108" s="1138"/>
      <c r="BW108" s="1138" t="s">
        <v>1394</v>
      </c>
      <c r="BX108" s="1138"/>
      <c r="BY108" s="1138"/>
      <c r="BZ108" s="1138"/>
      <c r="CA108" s="1138"/>
      <c r="CB108" s="1138"/>
      <c r="CC108" s="1138"/>
      <c r="CD108" s="1138"/>
      <c r="CE108" s="1138"/>
      <c r="CF108" s="471"/>
      <c r="CG108" s="470"/>
      <c r="CH108" s="1140" t="s">
        <v>1403</v>
      </c>
      <c r="CI108" s="1140"/>
      <c r="CJ108" s="1140"/>
      <c r="CK108" s="1140"/>
      <c r="CL108" s="1140"/>
      <c r="CM108" s="1140"/>
      <c r="CN108" s="1140"/>
      <c r="CO108" s="1140"/>
      <c r="CP108" s="1140"/>
      <c r="CQ108" s="1140"/>
      <c r="CR108" s="1140"/>
      <c r="CS108" s="1141"/>
      <c r="CT108" s="470"/>
      <c r="CU108" s="1140" t="s">
        <v>1404</v>
      </c>
      <c r="CV108" s="1140"/>
      <c r="CW108" s="1140"/>
      <c r="CX108" s="1140"/>
      <c r="CY108" s="1140"/>
      <c r="CZ108" s="1140"/>
      <c r="DA108" s="1140"/>
      <c r="DB108" s="1140"/>
      <c r="DC108" s="1140"/>
      <c r="DD108" s="1140"/>
      <c r="DE108" s="1140"/>
      <c r="DF108" s="1141"/>
      <c r="DG108" s="472"/>
      <c r="DH108" s="472"/>
      <c r="DI108" s="472"/>
      <c r="DJ108" s="472"/>
      <c r="DK108" s="472"/>
      <c r="DL108" s="472"/>
      <c r="DM108" s="472"/>
      <c r="DN108" s="472"/>
      <c r="DO108" s="472"/>
      <c r="DP108" s="472"/>
      <c r="DQ108" s="472"/>
      <c r="DR108" s="472"/>
      <c r="DS108" s="472"/>
      <c r="DT108" s="472"/>
      <c r="DU108" s="472"/>
      <c r="DV108" s="472"/>
      <c r="DW108" s="472"/>
      <c r="DX108" s="472"/>
      <c r="DY108" s="472"/>
      <c r="DZ108" s="472"/>
      <c r="EA108" s="472"/>
      <c r="EB108" s="472"/>
      <c r="EC108" s="472"/>
      <c r="ED108" s="472"/>
      <c r="EE108" s="472"/>
      <c r="EF108" s="472"/>
      <c r="EG108" s="472"/>
      <c r="EH108" s="472"/>
      <c r="EI108" s="472"/>
      <c r="EJ108" s="472"/>
      <c r="EK108" s="472"/>
      <c r="EL108" s="472"/>
      <c r="EM108" s="472"/>
      <c r="EN108" s="472"/>
      <c r="EO108" s="472"/>
      <c r="EP108" s="472"/>
      <c r="EQ108" s="472"/>
      <c r="ER108" s="472"/>
      <c r="ES108" s="472"/>
      <c r="ET108" s="472"/>
      <c r="EU108" s="472"/>
      <c r="EV108" s="472"/>
      <c r="EW108" s="472"/>
      <c r="EX108" s="472"/>
      <c r="EY108" s="472"/>
      <c r="EZ108" s="472"/>
      <c r="FA108" s="472"/>
      <c r="FB108" s="472"/>
      <c r="FC108" s="472"/>
      <c r="FD108" s="472"/>
      <c r="FE108" s="472"/>
      <c r="FF108" s="472"/>
      <c r="FG108" s="472"/>
      <c r="FH108" s="472"/>
      <c r="FI108" s="472"/>
      <c r="FJ108" s="1125"/>
      <c r="FK108" s="1125"/>
      <c r="FL108" s="1125"/>
      <c r="FM108" s="1125"/>
      <c r="FN108" s="1125"/>
      <c r="FO108" s="1125"/>
      <c r="FP108" s="1125"/>
      <c r="FQ108" s="1125"/>
      <c r="FR108" s="1125"/>
      <c r="FS108" s="1125"/>
      <c r="FT108" s="473"/>
      <c r="FU108" s="473"/>
      <c r="FV108" s="473"/>
      <c r="FW108" s="473"/>
      <c r="FX108" s="473"/>
      <c r="FY108" s="473"/>
      <c r="FZ108" s="473"/>
      <c r="GA108" s="473"/>
      <c r="GB108" s="473"/>
      <c r="GC108" s="473"/>
      <c r="GD108" s="1125"/>
      <c r="GE108" s="1125"/>
      <c r="GF108" s="471"/>
      <c r="GG108" s="471"/>
      <c r="GH108" s="471"/>
      <c r="GI108" s="471"/>
      <c r="GJ108" s="471"/>
      <c r="GK108" s="471"/>
      <c r="GL108" s="471"/>
      <c r="GM108" s="471"/>
      <c r="GN108" s="471"/>
      <c r="GO108" s="1125"/>
      <c r="GP108" s="1125"/>
      <c r="GQ108" s="471"/>
      <c r="GR108" s="471"/>
      <c r="GS108" s="471"/>
      <c r="GT108" s="471"/>
      <c r="GU108" s="471"/>
      <c r="GV108" s="471"/>
      <c r="GW108" s="471"/>
      <c r="GX108" s="471"/>
      <c r="GY108" s="1125"/>
      <c r="GZ108" s="1125"/>
      <c r="HA108" s="463"/>
    </row>
    <row r="109" spans="5:209" s="467" customFormat="1" ht="13.5" customHeight="1" x14ac:dyDescent="0.2">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4"/>
      <c r="CP109" s="474"/>
      <c r="CQ109" s="474"/>
      <c r="CR109" s="474"/>
      <c r="CS109" s="474"/>
      <c r="CT109" s="470"/>
      <c r="CU109" s="474"/>
      <c r="CV109" s="474"/>
      <c r="CW109" s="474"/>
      <c r="CX109" s="474"/>
      <c r="CY109" s="474"/>
      <c r="CZ109" s="474"/>
      <c r="DA109" s="474"/>
      <c r="DB109" s="474"/>
      <c r="DC109" s="474"/>
      <c r="DD109" s="474"/>
      <c r="DE109" s="474"/>
      <c r="DF109" s="474"/>
      <c r="DG109" s="472"/>
      <c r="DH109" s="472"/>
      <c r="DI109" s="472"/>
      <c r="DJ109" s="472"/>
      <c r="DK109" s="472"/>
      <c r="DL109" s="472"/>
      <c r="DM109" s="472"/>
      <c r="DN109" s="472"/>
      <c r="DO109" s="472"/>
      <c r="DP109" s="472"/>
      <c r="DQ109" s="472"/>
      <c r="DR109" s="472"/>
      <c r="DS109" s="472"/>
      <c r="DT109" s="472"/>
      <c r="DU109" s="472"/>
      <c r="DV109" s="472"/>
      <c r="DW109" s="472"/>
      <c r="DX109" s="472"/>
      <c r="DY109" s="472"/>
      <c r="DZ109" s="472"/>
      <c r="EA109" s="472"/>
      <c r="EB109" s="472"/>
      <c r="EC109" s="472"/>
      <c r="ED109" s="472"/>
      <c r="EE109" s="472"/>
      <c r="EF109" s="472"/>
      <c r="EG109" s="472"/>
      <c r="EH109" s="472"/>
      <c r="EI109" s="472"/>
      <c r="EJ109" s="472"/>
      <c r="EK109" s="472"/>
      <c r="EL109" s="472"/>
      <c r="EM109" s="472"/>
      <c r="EN109" s="472"/>
      <c r="EO109" s="472"/>
      <c r="EP109" s="472"/>
      <c r="EQ109" s="472"/>
      <c r="ER109" s="472"/>
      <c r="ES109" s="472"/>
      <c r="ET109" s="472"/>
      <c r="EU109" s="472"/>
      <c r="EV109" s="472"/>
      <c r="EW109" s="472"/>
      <c r="EX109" s="472"/>
      <c r="EY109" s="472"/>
      <c r="EZ109" s="472"/>
      <c r="FA109" s="472"/>
      <c r="FB109" s="472"/>
      <c r="FC109" s="472"/>
      <c r="FD109" s="472"/>
      <c r="FE109" s="472"/>
      <c r="FF109" s="472"/>
      <c r="FG109" s="472"/>
      <c r="FH109" s="472"/>
      <c r="FI109" s="472"/>
      <c r="FJ109" s="474"/>
      <c r="FK109" s="474"/>
      <c r="FL109" s="474"/>
      <c r="FM109" s="474"/>
      <c r="FN109" s="474"/>
      <c r="FO109" s="474"/>
      <c r="FP109" s="474"/>
      <c r="FQ109" s="474"/>
      <c r="FR109" s="474"/>
      <c r="FS109" s="474"/>
      <c r="FT109" s="474"/>
      <c r="FU109" s="474"/>
      <c r="FV109" s="474"/>
      <c r="FW109" s="474"/>
      <c r="FX109" s="474"/>
      <c r="FY109" s="474"/>
      <c r="FZ109" s="474"/>
      <c r="GA109" s="474"/>
      <c r="GB109" s="474"/>
      <c r="GC109" s="474"/>
      <c r="GD109" s="474"/>
      <c r="GE109" s="474"/>
      <c r="GF109" s="474"/>
      <c r="GG109" s="474"/>
      <c r="GH109" s="474"/>
      <c r="GI109" s="474"/>
      <c r="GJ109" s="474"/>
      <c r="GK109" s="474"/>
      <c r="GL109" s="474"/>
      <c r="GM109" s="474"/>
      <c r="GN109" s="474"/>
      <c r="GO109" s="474"/>
      <c r="GP109" s="474"/>
      <c r="GQ109" s="474"/>
      <c r="GR109" s="474"/>
      <c r="GS109" s="474"/>
      <c r="GT109" s="474"/>
      <c r="GU109" s="474"/>
      <c r="GV109" s="474"/>
      <c r="GW109" s="474"/>
      <c r="GX109" s="474"/>
      <c r="GY109" s="474"/>
      <c r="GZ109" s="474"/>
    </row>
    <row r="110" spans="5:209" s="467" customFormat="1" ht="68.25" customHeight="1" x14ac:dyDescent="0.2">
      <c r="E110" s="1133" t="s">
        <v>1410</v>
      </c>
      <c r="F110" s="1134"/>
      <c r="G110" s="1134"/>
      <c r="H110" s="1134"/>
      <c r="I110" s="1134"/>
      <c r="J110" s="1134"/>
      <c r="K110" s="1134"/>
      <c r="L110" s="1134"/>
      <c r="M110" s="1134"/>
      <c r="N110" s="1134"/>
      <c r="O110" s="1134"/>
      <c r="P110" s="1135"/>
      <c r="Q110" s="475"/>
      <c r="R110" s="476"/>
      <c r="S110" s="1130" t="s">
        <v>1411</v>
      </c>
      <c r="T110" s="1131"/>
      <c r="U110" s="1131"/>
      <c r="V110" s="1131"/>
      <c r="W110" s="1131"/>
      <c r="X110" s="1131"/>
      <c r="Y110" s="1131"/>
      <c r="Z110" s="1131"/>
      <c r="AA110" s="1131"/>
      <c r="AB110" s="1131"/>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2"/>
      <c r="BC110" s="470"/>
      <c r="BD110" s="1129">
        <f>'CH Equipe'!BS97</f>
        <v>0</v>
      </c>
      <c r="BE110" s="1129"/>
      <c r="BF110" s="1129"/>
      <c r="BG110" s="1129"/>
      <c r="BH110" s="1129"/>
      <c r="BI110" s="1129"/>
      <c r="BJ110" s="1129"/>
      <c r="BK110" s="1129"/>
      <c r="BL110" s="1129"/>
      <c r="BM110" s="470"/>
      <c r="BN110" s="1129" t="e">
        <f>'CH Equipe'!BS90</f>
        <v>#DIV/0!</v>
      </c>
      <c r="BO110" s="1129"/>
      <c r="BP110" s="1129"/>
      <c r="BQ110" s="1129"/>
      <c r="BR110" s="1129"/>
      <c r="BS110" s="1129"/>
      <c r="BT110" s="1129"/>
      <c r="BU110" s="1129"/>
      <c r="BV110" s="1129"/>
      <c r="BW110" s="1136" t="e">
        <f>BN110/11/4</f>
        <v>#DIV/0!</v>
      </c>
      <c r="BX110" s="1136"/>
      <c r="BY110" s="1136"/>
      <c r="BZ110" s="1136"/>
      <c r="CA110" s="1136"/>
      <c r="CB110" s="1136"/>
      <c r="CC110" s="1136"/>
      <c r="CD110" s="1136"/>
      <c r="CE110" s="1136"/>
      <c r="CF110" s="470" t="e">
        <f>ROUND(BW110,0)</f>
        <v>#DIV/0!</v>
      </c>
      <c r="CG110" s="470"/>
      <c r="CH110" s="1012" t="e">
        <f>CF110*#REF!</f>
        <v>#DIV/0!</v>
      </c>
      <c r="CI110" s="1013"/>
      <c r="CJ110" s="1013"/>
      <c r="CK110" s="1013"/>
      <c r="CL110" s="1013"/>
      <c r="CM110" s="1013"/>
      <c r="CN110" s="1013"/>
      <c r="CO110" s="1013"/>
      <c r="CP110" s="1013"/>
      <c r="CQ110" s="1013"/>
      <c r="CR110" s="1013"/>
      <c r="CS110" s="1017"/>
      <c r="CT110" s="470"/>
      <c r="CU110" s="1126" t="e">
        <f>CH110/60</f>
        <v>#DIV/0!</v>
      </c>
      <c r="CV110" s="1127"/>
      <c r="CW110" s="1127"/>
      <c r="CX110" s="1127"/>
      <c r="CY110" s="1127"/>
      <c r="CZ110" s="1127"/>
      <c r="DA110" s="1127"/>
      <c r="DB110" s="1127"/>
      <c r="DC110" s="1127"/>
      <c r="DD110" s="1127"/>
      <c r="DE110" s="1127"/>
      <c r="DF110" s="1128"/>
      <c r="DG110" s="472"/>
      <c r="DH110" s="472"/>
      <c r="DI110" s="472"/>
      <c r="DJ110" s="472"/>
      <c r="DK110" s="472"/>
      <c r="DL110" s="472"/>
      <c r="DM110" s="472"/>
      <c r="DN110" s="472"/>
      <c r="DO110" s="472"/>
      <c r="DP110" s="472"/>
      <c r="DQ110" s="472"/>
      <c r="DR110" s="472"/>
      <c r="DS110" s="472"/>
      <c r="DT110" s="472"/>
      <c r="DU110" s="472"/>
      <c r="DV110" s="472"/>
      <c r="DW110" s="472"/>
      <c r="DX110" s="472"/>
      <c r="DY110" s="472"/>
      <c r="DZ110" s="472"/>
      <c r="EA110" s="472"/>
      <c r="EB110" s="472"/>
      <c r="EC110" s="472"/>
      <c r="ED110" s="472"/>
      <c r="EE110" s="472"/>
      <c r="EF110" s="472"/>
      <c r="EG110" s="472"/>
      <c r="EH110" s="472"/>
      <c r="EI110" s="472"/>
      <c r="EJ110" s="472"/>
      <c r="EK110" s="472"/>
      <c r="EL110" s="472"/>
      <c r="EM110" s="472"/>
      <c r="EN110" s="472"/>
      <c r="EO110" s="472"/>
      <c r="EP110" s="472"/>
      <c r="EQ110" s="472"/>
      <c r="ER110" s="472"/>
      <c r="ES110" s="472"/>
      <c r="ET110" s="472"/>
      <c r="EU110" s="472"/>
      <c r="EV110" s="472"/>
      <c r="EW110" s="472"/>
      <c r="EX110" s="472"/>
      <c r="EY110" s="472"/>
      <c r="EZ110" s="472"/>
      <c r="FA110" s="472"/>
      <c r="FB110" s="472"/>
      <c r="FC110" s="472"/>
      <c r="FD110" s="472"/>
      <c r="FE110" s="472"/>
      <c r="FF110" s="472"/>
      <c r="FG110" s="472"/>
      <c r="FH110" s="472"/>
      <c r="FI110" s="472"/>
      <c r="FJ110" s="470"/>
      <c r="FK110" s="470"/>
      <c r="FL110" s="470"/>
      <c r="FM110" s="470"/>
      <c r="FN110" s="470"/>
      <c r="FO110" s="470"/>
      <c r="FP110" s="470"/>
      <c r="FQ110" s="470"/>
      <c r="FR110" s="470"/>
      <c r="FS110" s="470"/>
      <c r="FT110" s="468"/>
      <c r="FU110" s="468"/>
      <c r="FV110" s="468"/>
      <c r="FW110" s="468"/>
      <c r="FX110" s="468"/>
      <c r="FY110" s="468"/>
      <c r="FZ110" s="468"/>
      <c r="GA110" s="468"/>
      <c r="GB110" s="468"/>
      <c r="GC110" s="468"/>
      <c r="GD110" s="468"/>
      <c r="GE110" s="468"/>
      <c r="GF110" s="468"/>
      <c r="GG110" s="468"/>
      <c r="GH110" s="468"/>
      <c r="GI110" s="468"/>
      <c r="GJ110" s="468"/>
      <c r="GK110" s="468"/>
      <c r="GL110" s="468"/>
      <c r="GM110" s="468"/>
      <c r="GN110" s="468"/>
      <c r="GO110" s="468"/>
      <c r="GP110" s="468"/>
      <c r="GQ110" s="468"/>
      <c r="GR110" s="468"/>
      <c r="GS110" s="468"/>
      <c r="GT110" s="468"/>
      <c r="GU110" s="468"/>
      <c r="GV110" s="468"/>
      <c r="GW110" s="468"/>
      <c r="GX110" s="468"/>
      <c r="GY110" s="468"/>
      <c r="GZ110" s="468"/>
    </row>
    <row r="111" spans="5:209" s="467" customFormat="1" ht="24.75" customHeight="1" x14ac:dyDescent="0.2">
      <c r="E111" s="477"/>
      <c r="F111" s="477"/>
      <c r="G111" s="477"/>
      <c r="H111" s="477"/>
      <c r="I111" s="477"/>
      <c r="J111" s="477"/>
      <c r="K111" s="477"/>
      <c r="L111" s="477"/>
      <c r="M111" s="477"/>
      <c r="N111" s="477"/>
      <c r="O111" s="477"/>
      <c r="P111" s="477"/>
      <c r="Q111" s="477"/>
      <c r="R111" s="476"/>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0"/>
      <c r="CC111" s="470"/>
      <c r="CD111" s="470"/>
      <c r="CE111" s="470"/>
      <c r="CF111" s="470"/>
      <c r="CG111" s="470"/>
      <c r="CH111" s="470"/>
      <c r="CI111" s="470"/>
      <c r="CJ111" s="470"/>
      <c r="CK111" s="470"/>
      <c r="CL111" s="470"/>
      <c r="CM111" s="470"/>
      <c r="CN111" s="470"/>
      <c r="CO111" s="470"/>
      <c r="CP111" s="470"/>
      <c r="CQ111" s="470"/>
      <c r="CR111" s="470"/>
      <c r="CS111" s="470"/>
      <c r="CT111" s="470"/>
      <c r="CU111" s="470"/>
      <c r="CV111" s="470"/>
      <c r="CW111" s="470"/>
      <c r="CX111" s="470"/>
      <c r="CY111" s="470"/>
      <c r="CZ111" s="470"/>
      <c r="DA111" s="470"/>
      <c r="DB111" s="470"/>
      <c r="DC111" s="470"/>
      <c r="DD111" s="470"/>
      <c r="DE111" s="470"/>
      <c r="DF111" s="470"/>
      <c r="DG111" s="472"/>
      <c r="DH111" s="472"/>
      <c r="DI111" s="472"/>
      <c r="DJ111" s="472"/>
      <c r="DK111" s="472"/>
      <c r="DL111" s="472"/>
      <c r="DM111" s="472"/>
      <c r="DN111" s="472"/>
      <c r="DO111" s="472"/>
      <c r="DP111" s="472"/>
      <c r="DQ111" s="472"/>
      <c r="DR111" s="472"/>
      <c r="DS111" s="472"/>
      <c r="DT111" s="472"/>
      <c r="DU111" s="472"/>
      <c r="DV111" s="472"/>
      <c r="DW111" s="472"/>
      <c r="DX111" s="472"/>
      <c r="DY111" s="472"/>
      <c r="DZ111" s="472"/>
      <c r="EA111" s="472"/>
      <c r="EB111" s="472"/>
      <c r="EC111" s="472"/>
      <c r="ED111" s="472"/>
      <c r="EE111" s="472"/>
      <c r="EF111" s="472"/>
      <c r="EG111" s="472"/>
      <c r="EH111" s="472"/>
      <c r="EI111" s="472"/>
      <c r="EJ111" s="472"/>
      <c r="EK111" s="472"/>
      <c r="EL111" s="472"/>
      <c r="EM111" s="472"/>
      <c r="EN111" s="472"/>
      <c r="EO111" s="472"/>
      <c r="EP111" s="472"/>
      <c r="EQ111" s="472"/>
      <c r="ER111" s="472"/>
      <c r="ES111" s="472"/>
      <c r="ET111" s="472"/>
      <c r="EU111" s="472"/>
      <c r="EV111" s="472"/>
      <c r="EW111" s="472"/>
      <c r="EX111" s="472"/>
      <c r="EY111" s="472"/>
      <c r="EZ111" s="472"/>
      <c r="FA111" s="472"/>
      <c r="FB111" s="472"/>
      <c r="FC111" s="472"/>
      <c r="FD111" s="472"/>
      <c r="FE111" s="472"/>
      <c r="FF111" s="472"/>
      <c r="FG111" s="472"/>
      <c r="FH111" s="472"/>
      <c r="FI111" s="472"/>
      <c r="FJ111" s="470"/>
      <c r="FK111" s="470"/>
      <c r="FL111" s="470"/>
      <c r="FM111" s="470"/>
      <c r="FN111" s="470"/>
      <c r="FO111" s="470"/>
      <c r="FP111" s="470"/>
      <c r="FQ111" s="470"/>
      <c r="FR111" s="470"/>
      <c r="FS111" s="470"/>
      <c r="FT111" s="468"/>
      <c r="FU111" s="468"/>
      <c r="FV111" s="468"/>
      <c r="FW111" s="468"/>
      <c r="FX111" s="468"/>
      <c r="FY111" s="468"/>
      <c r="FZ111" s="468"/>
      <c r="GA111" s="468"/>
      <c r="GB111" s="468"/>
      <c r="GC111" s="468"/>
      <c r="GD111" s="468"/>
      <c r="GE111" s="468"/>
      <c r="GF111" s="468"/>
      <c r="GG111" s="468"/>
      <c r="GH111" s="468"/>
      <c r="GI111" s="468"/>
      <c r="GJ111" s="468"/>
      <c r="GK111" s="468"/>
      <c r="GL111" s="468"/>
      <c r="GM111" s="468"/>
      <c r="GN111" s="468"/>
      <c r="GO111" s="468"/>
      <c r="GP111" s="468"/>
      <c r="GQ111" s="468"/>
      <c r="GR111" s="468"/>
      <c r="GS111" s="468"/>
      <c r="GT111" s="468"/>
      <c r="GU111" s="468"/>
      <c r="GV111" s="468"/>
      <c r="GW111" s="468"/>
      <c r="GX111" s="468"/>
      <c r="GY111" s="468"/>
      <c r="GZ111" s="468"/>
    </row>
  </sheetData>
  <mergeCells count="547">
    <mergeCell ref="E4:CE4"/>
    <mergeCell ref="E6:P6"/>
    <mergeCell ref="S6:BB6"/>
    <mergeCell ref="BD6:BL6"/>
    <mergeCell ref="BN6:BV6"/>
    <mergeCell ref="BW6:CE6"/>
    <mergeCell ref="CH6:CS6"/>
    <mergeCell ref="CU6:DF6"/>
    <mergeCell ref="FJ6:FS6"/>
    <mergeCell ref="GD6:GE6"/>
    <mergeCell ref="GO6:GP6"/>
    <mergeCell ref="GY6:GZ6"/>
    <mergeCell ref="BD8:BL8"/>
    <mergeCell ref="BN8:BV8"/>
    <mergeCell ref="W10:AK10"/>
    <mergeCell ref="AL10:BB10"/>
    <mergeCell ref="BD10:BL10"/>
    <mergeCell ref="BN10:BV10"/>
    <mergeCell ref="BW8:CE8"/>
    <mergeCell ref="CH8:CS8"/>
    <mergeCell ref="CU8:DF8"/>
    <mergeCell ref="AL9:BB9"/>
    <mergeCell ref="BD9:BL9"/>
    <mergeCell ref="BN9:BV9"/>
    <mergeCell ref="BW9:CE9"/>
    <mergeCell ref="CH9:CS9"/>
    <mergeCell ref="CU9:DF9"/>
    <mergeCell ref="AL8:BB8"/>
    <mergeCell ref="BW10:CE10"/>
    <mergeCell ref="CH10:CS10"/>
    <mergeCell ref="CU10:DF10"/>
    <mergeCell ref="CH13:CS13"/>
    <mergeCell ref="CU13:DF13"/>
    <mergeCell ref="AL14:BB14"/>
    <mergeCell ref="BD14:BL14"/>
    <mergeCell ref="BN14:BV14"/>
    <mergeCell ref="BW14:CE14"/>
    <mergeCell ref="CH14:CS14"/>
    <mergeCell ref="CU14:DF14"/>
    <mergeCell ref="W11:AK12"/>
    <mergeCell ref="AL11:BB11"/>
    <mergeCell ref="BD11:BL11"/>
    <mergeCell ref="BN11:BV11"/>
    <mergeCell ref="BW11:CE11"/>
    <mergeCell ref="CH11:CS11"/>
    <mergeCell ref="CU11:DF11"/>
    <mergeCell ref="AL12:BB12"/>
    <mergeCell ref="BD12:BL12"/>
    <mergeCell ref="BN12:BV12"/>
    <mergeCell ref="BW12:CE12"/>
    <mergeCell ref="CH12:CS12"/>
    <mergeCell ref="CU12:DF12"/>
    <mergeCell ref="CH17:CS17"/>
    <mergeCell ref="CU17:DF17"/>
    <mergeCell ref="AL18:BB18"/>
    <mergeCell ref="BD18:BL18"/>
    <mergeCell ref="BN18:BV18"/>
    <mergeCell ref="BW18:CE18"/>
    <mergeCell ref="CH18:CS18"/>
    <mergeCell ref="CU18:DF18"/>
    <mergeCell ref="W15:AK16"/>
    <mergeCell ref="AL15:BB15"/>
    <mergeCell ref="BD15:BL15"/>
    <mergeCell ref="BN15:BV15"/>
    <mergeCell ref="BW15:CE15"/>
    <mergeCell ref="CH15:CS15"/>
    <mergeCell ref="CU15:DF15"/>
    <mergeCell ref="AL16:BB16"/>
    <mergeCell ref="BD16:BL16"/>
    <mergeCell ref="BN16:BV16"/>
    <mergeCell ref="BW16:CE16"/>
    <mergeCell ref="CH16:CS16"/>
    <mergeCell ref="CU16:DF16"/>
    <mergeCell ref="S25:AK25"/>
    <mergeCell ref="AL25:BB25"/>
    <mergeCell ref="BD25:BL25"/>
    <mergeCell ref="CH25:CS25"/>
    <mergeCell ref="CU25:DF25"/>
    <mergeCell ref="S26:AK26"/>
    <mergeCell ref="AL26:BB26"/>
    <mergeCell ref="BD26:BL26"/>
    <mergeCell ref="BW26:CE26"/>
    <mergeCell ref="CH26:CS26"/>
    <mergeCell ref="CH28:CS28"/>
    <mergeCell ref="CU26:DF26"/>
    <mergeCell ref="S27:AK27"/>
    <mergeCell ref="AL27:BB27"/>
    <mergeCell ref="BD27:BL27"/>
    <mergeCell ref="CH27:CS27"/>
    <mergeCell ref="CU27:DF27"/>
    <mergeCell ref="CU28:DF28"/>
    <mergeCell ref="S29:AK29"/>
    <mergeCell ref="AL29:BB29"/>
    <mergeCell ref="BD29:BL29"/>
    <mergeCell ref="CH29:CS29"/>
    <mergeCell ref="CU29:DF29"/>
    <mergeCell ref="S28:AK28"/>
    <mergeCell ref="AL28:BB28"/>
    <mergeCell ref="BD28:BL28"/>
    <mergeCell ref="BN28:BV28"/>
    <mergeCell ref="BW28:CE28"/>
    <mergeCell ref="BW30:CE30"/>
    <mergeCell ref="CH30:CS30"/>
    <mergeCell ref="CU30:DF30"/>
    <mergeCell ref="W44:AK45"/>
    <mergeCell ref="W49:AK50"/>
    <mergeCell ref="BN48:BV48"/>
    <mergeCell ref="BW48:CE48"/>
    <mergeCell ref="S31:AK31"/>
    <mergeCell ref="AL31:BB31"/>
    <mergeCell ref="BD31:BL31"/>
    <mergeCell ref="CH31:CS31"/>
    <mergeCell ref="CU31:DF31"/>
    <mergeCell ref="BW32:CE32"/>
    <mergeCell ref="CH32:CS32"/>
    <mergeCell ref="CU32:DF32"/>
    <mergeCell ref="BD39:BL39"/>
    <mergeCell ref="BN39:BV39"/>
    <mergeCell ref="AL40:BB40"/>
    <mergeCell ref="BD40:BL40"/>
    <mergeCell ref="BN40:BV40"/>
    <mergeCell ref="BW40:CE40"/>
    <mergeCell ref="CH40:CS40"/>
    <mergeCell ref="CU40:DF40"/>
    <mergeCell ref="CH41:CS41"/>
    <mergeCell ref="E35:P35"/>
    <mergeCell ref="S35:BB35"/>
    <mergeCell ref="BD35:BL35"/>
    <mergeCell ref="BN35:BV35"/>
    <mergeCell ref="BW35:CE35"/>
    <mergeCell ref="CH35:CS35"/>
    <mergeCell ref="CU35:DF35"/>
    <mergeCell ref="E8:P32"/>
    <mergeCell ref="W8:AK9"/>
    <mergeCell ref="W21:AK22"/>
    <mergeCell ref="AL21:BB21"/>
    <mergeCell ref="BD21:BL21"/>
    <mergeCell ref="BN21:BV21"/>
    <mergeCell ref="BW21:CE21"/>
    <mergeCell ref="AL22:BB22"/>
    <mergeCell ref="BD22:BL22"/>
    <mergeCell ref="BD19:BL19"/>
    <mergeCell ref="BN19:BV19"/>
    <mergeCell ref="BW19:CE19"/>
    <mergeCell ref="AL20:BB20"/>
    <mergeCell ref="BD20:BL20"/>
    <mergeCell ref="BN20:BV20"/>
    <mergeCell ref="BW20:CE20"/>
    <mergeCell ref="W23:AK24"/>
    <mergeCell ref="FJ35:FS35"/>
    <mergeCell ref="GD35:GE35"/>
    <mergeCell ref="BN22:BV22"/>
    <mergeCell ref="BW22:CE22"/>
    <mergeCell ref="W19:AK20"/>
    <mergeCell ref="AL19:BB19"/>
    <mergeCell ref="GO35:GP35"/>
    <mergeCell ref="GY35:GZ35"/>
    <mergeCell ref="E37:P62"/>
    <mergeCell ref="AL37:BB37"/>
    <mergeCell ref="BD37:BL37"/>
    <mergeCell ref="BN37:BV37"/>
    <mergeCell ref="BW37:CE37"/>
    <mergeCell ref="CH37:CS37"/>
    <mergeCell ref="CU37:DF37"/>
    <mergeCell ref="AL38:BB38"/>
    <mergeCell ref="BD38:BL38"/>
    <mergeCell ref="BN38:BV38"/>
    <mergeCell ref="BW38:CE38"/>
    <mergeCell ref="CH38:CS38"/>
    <mergeCell ref="CU38:DF38"/>
    <mergeCell ref="BW39:CE39"/>
    <mergeCell ref="W39:AK39"/>
    <mergeCell ref="AL39:BB39"/>
    <mergeCell ref="W68:AK68"/>
    <mergeCell ref="AL68:BB68"/>
    <mergeCell ref="BD68:BL68"/>
    <mergeCell ref="BN68:BV68"/>
    <mergeCell ref="BW68:CE68"/>
    <mergeCell ref="AL41:BB41"/>
    <mergeCell ref="BD41:BL41"/>
    <mergeCell ref="BN67:BV67"/>
    <mergeCell ref="BW67:CE67"/>
    <mergeCell ref="BN43:BV43"/>
    <mergeCell ref="BN41:BV41"/>
    <mergeCell ref="BW41:CE41"/>
    <mergeCell ref="BN46:BV46"/>
    <mergeCell ref="BW46:CE46"/>
    <mergeCell ref="AL49:BB49"/>
    <mergeCell ref="BD49:BL49"/>
    <mergeCell ref="BN49:BV49"/>
    <mergeCell ref="AL46:BB46"/>
    <mergeCell ref="BD46:BL46"/>
    <mergeCell ref="BW49:CE49"/>
    <mergeCell ref="AL50:BB50"/>
    <mergeCell ref="BD50:BL50"/>
    <mergeCell ref="BN50:BV50"/>
    <mergeCell ref="BW50:CE50"/>
    <mergeCell ref="CU41:DF41"/>
    <mergeCell ref="CH67:CS67"/>
    <mergeCell ref="CU67:DF67"/>
    <mergeCell ref="AL42:BB42"/>
    <mergeCell ref="BD42:BL42"/>
    <mergeCell ref="BN42:BV42"/>
    <mergeCell ref="BW42:CE42"/>
    <mergeCell ref="CH42:CS42"/>
    <mergeCell ref="CU42:DF42"/>
    <mergeCell ref="AL43:BB43"/>
    <mergeCell ref="BD43:BL43"/>
    <mergeCell ref="BW43:CE43"/>
    <mergeCell ref="CH43:CS43"/>
    <mergeCell ref="CU43:DF43"/>
    <mergeCell ref="CU44:DF44"/>
    <mergeCell ref="AL45:BB45"/>
    <mergeCell ref="BD45:BL45"/>
    <mergeCell ref="BN45:BV45"/>
    <mergeCell ref="BW45:CE45"/>
    <mergeCell ref="CH45:CS45"/>
    <mergeCell ref="CU45:DF45"/>
    <mergeCell ref="AL44:BB44"/>
    <mergeCell ref="BD44:BL44"/>
    <mergeCell ref="BN44:BV44"/>
    <mergeCell ref="GY65:GZ65"/>
    <mergeCell ref="E67:P83"/>
    <mergeCell ref="S67:V75"/>
    <mergeCell ref="W67:AK67"/>
    <mergeCell ref="AL67:BB67"/>
    <mergeCell ref="BD67:BL67"/>
    <mergeCell ref="GD65:GE65"/>
    <mergeCell ref="GO65:GP65"/>
    <mergeCell ref="CU69:DF69"/>
    <mergeCell ref="W69:AK69"/>
    <mergeCell ref="FJ65:FS65"/>
    <mergeCell ref="E65:P65"/>
    <mergeCell ref="AL69:BB69"/>
    <mergeCell ref="BD69:BL69"/>
    <mergeCell ref="BN69:BV69"/>
    <mergeCell ref="BW69:CE69"/>
    <mergeCell ref="CH69:CS69"/>
    <mergeCell ref="CU70:DF70"/>
    <mergeCell ref="W70:AK70"/>
    <mergeCell ref="AL70:BB70"/>
    <mergeCell ref="BD70:BL70"/>
    <mergeCell ref="BN70:BV70"/>
    <mergeCell ref="BW70:CE70"/>
    <mergeCell ref="CH70:CS70"/>
    <mergeCell ref="CH44:CS44"/>
    <mergeCell ref="BW44:CE44"/>
    <mergeCell ref="CH46:CS46"/>
    <mergeCell ref="CU46:DF46"/>
    <mergeCell ref="AL47:BB47"/>
    <mergeCell ref="BD47:BL47"/>
    <mergeCell ref="BN47:BV47"/>
    <mergeCell ref="BW47:CE47"/>
    <mergeCell ref="CH47:CS47"/>
    <mergeCell ref="CU47:DF47"/>
    <mergeCell ref="CU56:DF56"/>
    <mergeCell ref="BW60:CE60"/>
    <mergeCell ref="S55:AK55"/>
    <mergeCell ref="AL55:BB55"/>
    <mergeCell ref="BD55:BL55"/>
    <mergeCell ref="CH55:CS55"/>
    <mergeCell ref="CU55:DF55"/>
    <mergeCell ref="S56:AK56"/>
    <mergeCell ref="AL56:BB56"/>
    <mergeCell ref="BD56:BL56"/>
    <mergeCell ref="BW56:CE56"/>
    <mergeCell ref="CH56:CS56"/>
    <mergeCell ref="S57:AK57"/>
    <mergeCell ref="AL57:BB57"/>
    <mergeCell ref="BD57:BL57"/>
    <mergeCell ref="CH57:CS57"/>
    <mergeCell ref="CU57:DF57"/>
    <mergeCell ref="CU58:DF58"/>
    <mergeCell ref="S59:AK59"/>
    <mergeCell ref="AL59:BB59"/>
    <mergeCell ref="BD59:BL59"/>
    <mergeCell ref="CH59:CS59"/>
    <mergeCell ref="BD58:BL58"/>
    <mergeCell ref="BN58:BV58"/>
    <mergeCell ref="CU60:DF60"/>
    <mergeCell ref="S60:BV60"/>
    <mergeCell ref="CH65:CS65"/>
    <mergeCell ref="CU65:DF65"/>
    <mergeCell ref="S61:AK61"/>
    <mergeCell ref="AL61:BB61"/>
    <mergeCell ref="BD61:BL61"/>
    <mergeCell ref="CH61:CS61"/>
    <mergeCell ref="CU61:DF61"/>
    <mergeCell ref="CH62:CS62"/>
    <mergeCell ref="CU62:DF62"/>
    <mergeCell ref="CH60:CS60"/>
    <mergeCell ref="S62:BV62"/>
    <mergeCell ref="S65:BB65"/>
    <mergeCell ref="BD65:BL65"/>
    <mergeCell ref="BN65:BV65"/>
    <mergeCell ref="BW65:CE65"/>
    <mergeCell ref="BW62:CE62"/>
    <mergeCell ref="BW58:CE58"/>
    <mergeCell ref="CH58:CS58"/>
    <mergeCell ref="AL23:BB23"/>
    <mergeCell ref="BD23:BL23"/>
    <mergeCell ref="BN23:BV23"/>
    <mergeCell ref="BW23:CE23"/>
    <mergeCell ref="AL24:BB24"/>
    <mergeCell ref="BD24:BL24"/>
    <mergeCell ref="BN24:BV24"/>
    <mergeCell ref="BW24:CE24"/>
    <mergeCell ref="S8:V24"/>
    <mergeCell ref="W17:AK18"/>
    <mergeCell ref="AL17:BB17"/>
    <mergeCell ref="BD17:BL17"/>
    <mergeCell ref="BN17:BV17"/>
    <mergeCell ref="BW17:CE17"/>
    <mergeCell ref="W13:AK14"/>
    <mergeCell ref="AL13:BB13"/>
    <mergeCell ref="BD13:BL13"/>
    <mergeCell ref="BN13:BV13"/>
    <mergeCell ref="BW13:CE13"/>
    <mergeCell ref="S30:BV30"/>
    <mergeCell ref="S32:BV32"/>
    <mergeCell ref="W37:AK38"/>
    <mergeCell ref="W40:AK41"/>
    <mergeCell ref="W42:AK43"/>
    <mergeCell ref="S37:V54"/>
    <mergeCell ref="W46:AK48"/>
    <mergeCell ref="AL48:BB48"/>
    <mergeCell ref="BD48:BL48"/>
    <mergeCell ref="W51:AK52"/>
    <mergeCell ref="AL51:BB51"/>
    <mergeCell ref="BD51:BL51"/>
    <mergeCell ref="BN51:BV51"/>
    <mergeCell ref="CU71:DF71"/>
    <mergeCell ref="W71:AK71"/>
    <mergeCell ref="AL71:BB71"/>
    <mergeCell ref="BD71:BL71"/>
    <mergeCell ref="BN71:BV71"/>
    <mergeCell ref="BW71:CE71"/>
    <mergeCell ref="CH71:CS71"/>
    <mergeCell ref="BW51:CE51"/>
    <mergeCell ref="AL52:BB52"/>
    <mergeCell ref="BD52:BL52"/>
    <mergeCell ref="BN52:BV52"/>
    <mergeCell ref="BW52:CE52"/>
    <mergeCell ref="W53:AK54"/>
    <mergeCell ref="AL53:BB53"/>
    <mergeCell ref="BD53:BL53"/>
    <mergeCell ref="BN53:BV53"/>
    <mergeCell ref="BW53:CE53"/>
    <mergeCell ref="AL54:BB54"/>
    <mergeCell ref="BD54:BL54"/>
    <mergeCell ref="BN54:BV54"/>
    <mergeCell ref="BW54:CE54"/>
    <mergeCell ref="CU59:DF59"/>
    <mergeCell ref="S58:AK58"/>
    <mergeCell ref="AL58:BB58"/>
    <mergeCell ref="W73:AK73"/>
    <mergeCell ref="AL73:BB73"/>
    <mergeCell ref="BD73:BL73"/>
    <mergeCell ref="BN73:BV73"/>
    <mergeCell ref="BW73:CE73"/>
    <mergeCell ref="CU72:DF72"/>
    <mergeCell ref="W72:AK72"/>
    <mergeCell ref="AL72:BB72"/>
    <mergeCell ref="BD72:BL72"/>
    <mergeCell ref="BN72:BV72"/>
    <mergeCell ref="BW72:CE72"/>
    <mergeCell ref="CH72:CS72"/>
    <mergeCell ref="W75:AK75"/>
    <mergeCell ref="AL75:BB75"/>
    <mergeCell ref="BD75:BL75"/>
    <mergeCell ref="BN75:BV75"/>
    <mergeCell ref="BW75:CE75"/>
    <mergeCell ref="W74:AK74"/>
    <mergeCell ref="AL74:BB74"/>
    <mergeCell ref="BD74:BL74"/>
    <mergeCell ref="BN74:BV74"/>
    <mergeCell ref="BW74:CE74"/>
    <mergeCell ref="S76:AK76"/>
    <mergeCell ref="AL76:BB76"/>
    <mergeCell ref="BD76:BL76"/>
    <mergeCell ref="CH76:CS76"/>
    <mergeCell ref="CU76:DF76"/>
    <mergeCell ref="S77:AK77"/>
    <mergeCell ref="AL77:BB77"/>
    <mergeCell ref="BD77:BL77"/>
    <mergeCell ref="BW77:CE77"/>
    <mergeCell ref="CH77:CS77"/>
    <mergeCell ref="CH79:CS79"/>
    <mergeCell ref="CU77:DF77"/>
    <mergeCell ref="S78:AK78"/>
    <mergeCell ref="AL78:BB78"/>
    <mergeCell ref="BD78:BL78"/>
    <mergeCell ref="CH78:CS78"/>
    <mergeCell ref="CU78:DF78"/>
    <mergeCell ref="CU79:DF79"/>
    <mergeCell ref="S80:AK80"/>
    <mergeCell ref="AL80:BB80"/>
    <mergeCell ref="BD80:BL80"/>
    <mergeCell ref="CH80:CS80"/>
    <mergeCell ref="CU80:DF80"/>
    <mergeCell ref="S79:AK79"/>
    <mergeCell ref="AL79:BB79"/>
    <mergeCell ref="BD79:BL79"/>
    <mergeCell ref="BN79:BV79"/>
    <mergeCell ref="BW79:CE79"/>
    <mergeCell ref="S81:BV81"/>
    <mergeCell ref="BW81:CE81"/>
    <mergeCell ref="CH81:CS81"/>
    <mergeCell ref="CU81:DF81"/>
    <mergeCell ref="S82:AK82"/>
    <mergeCell ref="AL82:BB82"/>
    <mergeCell ref="BD82:BL82"/>
    <mergeCell ref="CH82:CS82"/>
    <mergeCell ref="CU82:DF82"/>
    <mergeCell ref="S83:BV83"/>
    <mergeCell ref="BW83:CE83"/>
    <mergeCell ref="CH83:CS83"/>
    <mergeCell ref="CU83:DF83"/>
    <mergeCell ref="E86:P86"/>
    <mergeCell ref="S86:BB86"/>
    <mergeCell ref="BD86:BL86"/>
    <mergeCell ref="BN86:BV86"/>
    <mergeCell ref="BW86:CE86"/>
    <mergeCell ref="CH86:CS86"/>
    <mergeCell ref="CU86:DF86"/>
    <mergeCell ref="FJ86:FS86"/>
    <mergeCell ref="GD86:GE86"/>
    <mergeCell ref="GO86:GP86"/>
    <mergeCell ref="GY86:GZ86"/>
    <mergeCell ref="E88:P105"/>
    <mergeCell ref="S88:V96"/>
    <mergeCell ref="W88:AK88"/>
    <mergeCell ref="AL88:BB88"/>
    <mergeCell ref="BD88:BL88"/>
    <mergeCell ref="BN88:BV88"/>
    <mergeCell ref="BW88:CE88"/>
    <mergeCell ref="CH88:CS88"/>
    <mergeCell ref="CU88:DF88"/>
    <mergeCell ref="W89:AK89"/>
    <mergeCell ref="AL89:BB89"/>
    <mergeCell ref="BD89:BL89"/>
    <mergeCell ref="BN89:BV89"/>
    <mergeCell ref="BW89:CE89"/>
    <mergeCell ref="CH91:CS91"/>
    <mergeCell ref="CU91:DF91"/>
    <mergeCell ref="W90:AK90"/>
    <mergeCell ref="AL90:BB90"/>
    <mergeCell ref="BD90:BL90"/>
    <mergeCell ref="BN90:BV90"/>
    <mergeCell ref="BW90:CE90"/>
    <mergeCell ref="CH90:CS90"/>
    <mergeCell ref="BD92:BL92"/>
    <mergeCell ref="BN92:BV92"/>
    <mergeCell ref="BW92:CE92"/>
    <mergeCell ref="CH92:CS92"/>
    <mergeCell ref="CU90:DF90"/>
    <mergeCell ref="W91:AK91"/>
    <mergeCell ref="AL91:BB91"/>
    <mergeCell ref="BD91:BL91"/>
    <mergeCell ref="BN91:BV91"/>
    <mergeCell ref="BW91:CE91"/>
    <mergeCell ref="CU92:DF92"/>
    <mergeCell ref="W93:AK93"/>
    <mergeCell ref="AL93:BB93"/>
    <mergeCell ref="BD93:BL93"/>
    <mergeCell ref="BN93:BV93"/>
    <mergeCell ref="BW93:CE93"/>
    <mergeCell ref="CH93:CS93"/>
    <mergeCell ref="CU93:DF93"/>
    <mergeCell ref="W92:AK92"/>
    <mergeCell ref="AL92:BB92"/>
    <mergeCell ref="W94:AK94"/>
    <mergeCell ref="AL94:BB94"/>
    <mergeCell ref="BD94:BL94"/>
    <mergeCell ref="BN94:BV94"/>
    <mergeCell ref="BW94:CE94"/>
    <mergeCell ref="W95:AK95"/>
    <mergeCell ref="AL95:BB95"/>
    <mergeCell ref="BD95:BL95"/>
    <mergeCell ref="BN95:BV95"/>
    <mergeCell ref="BW95:CE95"/>
    <mergeCell ref="W96:AK96"/>
    <mergeCell ref="AL96:BB96"/>
    <mergeCell ref="BD96:BL96"/>
    <mergeCell ref="BN96:BV96"/>
    <mergeCell ref="BW96:CE96"/>
    <mergeCell ref="S98:AK98"/>
    <mergeCell ref="AL98:BB98"/>
    <mergeCell ref="BD98:BL98"/>
    <mergeCell ref="W97:AK97"/>
    <mergeCell ref="AL97:BB97"/>
    <mergeCell ref="S103:BV103"/>
    <mergeCell ref="BW103:CE103"/>
    <mergeCell ref="CH103:CS103"/>
    <mergeCell ref="CU103:DF103"/>
    <mergeCell ref="CH98:CS98"/>
    <mergeCell ref="CU98:DF98"/>
    <mergeCell ref="S99:AK99"/>
    <mergeCell ref="AL99:BB99"/>
    <mergeCell ref="BD99:BL99"/>
    <mergeCell ref="BW99:CE99"/>
    <mergeCell ref="CH99:CS99"/>
    <mergeCell ref="CU99:DF99"/>
    <mergeCell ref="S100:AK100"/>
    <mergeCell ref="AL100:BB100"/>
    <mergeCell ref="BD100:BL100"/>
    <mergeCell ref="CH100:CS100"/>
    <mergeCell ref="CU100:DF100"/>
    <mergeCell ref="BD97:BL97"/>
    <mergeCell ref="BN97:BV97"/>
    <mergeCell ref="BW97:CE97"/>
    <mergeCell ref="S101:BV101"/>
    <mergeCell ref="BW101:CE101"/>
    <mergeCell ref="CH101:CS101"/>
    <mergeCell ref="CU101:DF101"/>
    <mergeCell ref="S102:AK102"/>
    <mergeCell ref="AL102:BB102"/>
    <mergeCell ref="BD102:BL102"/>
    <mergeCell ref="CH102:CS102"/>
    <mergeCell ref="CU102:DF102"/>
    <mergeCell ref="S104:AK104"/>
    <mergeCell ref="CH108:CS108"/>
    <mergeCell ref="CU108:DF108"/>
    <mergeCell ref="FJ108:FS108"/>
    <mergeCell ref="AL104:BB104"/>
    <mergeCell ref="BD104:BL104"/>
    <mergeCell ref="CH104:CS104"/>
    <mergeCell ref="CU104:DF104"/>
    <mergeCell ref="S105:BV105"/>
    <mergeCell ref="BW105:CE105"/>
    <mergeCell ref="CH105:CS105"/>
    <mergeCell ref="CU105:DF105"/>
    <mergeCell ref="GD108:GE108"/>
    <mergeCell ref="GO108:GP108"/>
    <mergeCell ref="GY108:GZ108"/>
    <mergeCell ref="CU110:DF110"/>
    <mergeCell ref="BD110:BL110"/>
    <mergeCell ref="S110:BB110"/>
    <mergeCell ref="E110:P110"/>
    <mergeCell ref="BN110:BV110"/>
    <mergeCell ref="BW110:CE110"/>
    <mergeCell ref="CH110:CS110"/>
    <mergeCell ref="E108:P108"/>
    <mergeCell ref="S108:BB108"/>
    <mergeCell ref="BD108:BL108"/>
    <mergeCell ref="BN108:BV108"/>
    <mergeCell ref="BW108:CE108"/>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P42"/>
  <sheetViews>
    <sheetView zoomScaleNormal="100" workbookViewId="0">
      <selection activeCell="BK6" sqref="BK6:BU6"/>
    </sheetView>
  </sheetViews>
  <sheetFormatPr defaultColWidth="11" defaultRowHeight="15" x14ac:dyDescent="0.25"/>
  <cols>
    <col min="1" max="1" width="2.625" style="319" customWidth="1"/>
    <col min="2" max="97" width="1.625" style="319" customWidth="1"/>
    <col min="98" max="16384" width="11" style="319"/>
  </cols>
  <sheetData>
    <row r="1" spans="1:94" ht="9.75" customHeight="1" x14ac:dyDescent="0.25"/>
    <row r="2" spans="1:94" s="151" customFormat="1" ht="63.75" customHeight="1" x14ac:dyDescent="0.2">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4"/>
    </row>
    <row r="3" spans="1:94" ht="9.75" customHeight="1" thickBot="1" x14ac:dyDescent="0.3"/>
    <row r="4" spans="1:94" ht="54.75" customHeight="1" x14ac:dyDescent="0.25">
      <c r="B4" s="1184" t="s">
        <v>1114</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c r="BU4" s="1185"/>
      <c r="BV4" s="1185"/>
    </row>
    <row r="5" spans="1:94" ht="15" customHeight="1" x14ac:dyDescent="0.2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row>
    <row r="6" spans="1:94" s="320" customFormat="1" ht="26.25" customHeight="1" x14ac:dyDescent="0.2">
      <c r="B6" s="321"/>
      <c r="C6" s="1186" t="s">
        <v>92</v>
      </c>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7"/>
      <c r="BC6" s="1187"/>
      <c r="BD6" s="1187"/>
      <c r="BE6" s="1187"/>
      <c r="BF6" s="1187"/>
      <c r="BG6" s="1187"/>
      <c r="BH6" s="1188"/>
      <c r="BI6" s="338"/>
      <c r="BK6" s="1194" t="s">
        <v>91</v>
      </c>
      <c r="BL6" s="1195"/>
      <c r="BM6" s="1195"/>
      <c r="BN6" s="1195"/>
      <c r="BO6" s="1195"/>
      <c r="BP6" s="1195"/>
      <c r="BQ6" s="1195"/>
      <c r="BR6" s="1195"/>
      <c r="BS6" s="1195"/>
      <c r="BT6" s="1195"/>
      <c r="BU6" s="1196"/>
      <c r="BV6" s="321"/>
    </row>
    <row r="7" spans="1:94" s="320" customFormat="1" ht="9.75" customHeight="1" x14ac:dyDescent="0.2">
      <c r="BK7" s="322"/>
      <c r="BL7" s="322"/>
      <c r="BM7" s="322"/>
      <c r="BN7" s="322"/>
      <c r="BO7" s="322"/>
      <c r="BP7" s="322"/>
      <c r="BQ7" s="322"/>
      <c r="BR7" s="322"/>
      <c r="BS7" s="322"/>
      <c r="BT7" s="322"/>
      <c r="BU7" s="322"/>
      <c r="BV7" s="322"/>
    </row>
    <row r="8" spans="1:94" s="320" customFormat="1" ht="20.100000000000001" customHeight="1" x14ac:dyDescent="0.2">
      <c r="C8" s="1190" t="s">
        <v>1115</v>
      </c>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0"/>
      <c r="AF8" s="1190"/>
      <c r="AG8" s="1190"/>
      <c r="AH8" s="1190"/>
      <c r="AI8" s="1190"/>
      <c r="AJ8" s="1190"/>
      <c r="AK8" s="1190"/>
      <c r="AL8" s="1190"/>
      <c r="AM8" s="1190"/>
      <c r="AN8" s="1190"/>
      <c r="AO8" s="1190"/>
      <c r="AP8" s="1190"/>
      <c r="AQ8" s="1190"/>
      <c r="AR8" s="1190"/>
      <c r="AS8" s="1190"/>
      <c r="AT8" s="1190"/>
      <c r="AU8" s="1190"/>
      <c r="AV8" s="1190"/>
      <c r="AW8" s="1190"/>
      <c r="AX8" s="1190"/>
      <c r="AY8" s="1190"/>
      <c r="AZ8" s="1190"/>
      <c r="BA8" s="1190"/>
      <c r="BB8" s="1190"/>
      <c r="BC8" s="1190"/>
      <c r="BD8" s="1190"/>
      <c r="BE8" s="1190"/>
      <c r="BF8" s="1190"/>
      <c r="BG8" s="1190"/>
      <c r="BH8" s="1190"/>
      <c r="BI8" s="323"/>
      <c r="BJ8" s="324"/>
      <c r="BK8" s="1189">
        <f>GESTANTE!S17*GESTANTE!V45</f>
        <v>0</v>
      </c>
      <c r="BL8" s="1189"/>
      <c r="BM8" s="1189"/>
      <c r="BN8" s="1189"/>
      <c r="BO8" s="1189"/>
      <c r="BP8" s="1189"/>
      <c r="BQ8" s="1189"/>
      <c r="BR8" s="1189"/>
      <c r="BS8" s="1189"/>
      <c r="BT8" s="1189"/>
      <c r="BU8" s="1189"/>
      <c r="BV8" s="321"/>
    </row>
    <row r="9" spans="1:94" s="320" customFormat="1" ht="8.1" customHeight="1" x14ac:dyDescent="0.2">
      <c r="B9" s="325"/>
      <c r="C9" s="326"/>
      <c r="D9" s="326"/>
      <c r="E9" s="326"/>
      <c r="F9" s="326"/>
      <c r="G9" s="326"/>
      <c r="H9" s="326"/>
      <c r="I9" s="326"/>
      <c r="J9" s="326"/>
      <c r="K9" s="326"/>
      <c r="L9" s="326"/>
      <c r="M9" s="326"/>
      <c r="N9" s="326"/>
      <c r="O9" s="326"/>
      <c r="P9" s="326"/>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3"/>
      <c r="BJ9" s="324"/>
      <c r="BK9" s="327"/>
      <c r="BL9" s="327"/>
      <c r="BM9" s="327"/>
      <c r="BN9" s="327"/>
      <c r="BO9" s="327"/>
      <c r="BP9" s="327"/>
      <c r="BQ9" s="327"/>
      <c r="BR9" s="327"/>
      <c r="BS9" s="327"/>
      <c r="BT9" s="327"/>
      <c r="BU9" s="327"/>
      <c r="BV9" s="321"/>
    </row>
    <row r="10" spans="1:94" s="320" customFormat="1" ht="20.100000000000001" customHeight="1" x14ac:dyDescent="0.2">
      <c r="C10" s="1204" t="s">
        <v>1116</v>
      </c>
      <c r="D10" s="1204"/>
      <c r="E10" s="1204"/>
      <c r="F10" s="1204"/>
      <c r="G10" s="1204"/>
      <c r="H10" s="1204"/>
      <c r="I10" s="1204"/>
      <c r="J10" s="1204"/>
      <c r="K10" s="1204"/>
      <c r="L10" s="1204"/>
      <c r="M10" s="1204"/>
      <c r="N10" s="1204"/>
      <c r="O10" s="1204"/>
      <c r="P10" s="1204"/>
      <c r="Q10" s="1204" t="s">
        <v>1217</v>
      </c>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K10" s="1189">
        <f>(CRIANÇA!Y12+CRIANÇA!Y13)*CRIANÇA!V57</f>
        <v>0</v>
      </c>
      <c r="BL10" s="1189"/>
      <c r="BM10" s="1189"/>
      <c r="BN10" s="1189"/>
      <c r="BO10" s="1189"/>
      <c r="BP10" s="1189"/>
      <c r="BQ10" s="1189"/>
      <c r="BR10" s="1189"/>
      <c r="BS10" s="1189"/>
      <c r="BT10" s="1189"/>
      <c r="BU10" s="1189"/>
      <c r="BV10" s="321"/>
    </row>
    <row r="11" spans="1:94" s="320" customFormat="1" ht="20.100000000000001" customHeight="1" x14ac:dyDescent="0.2">
      <c r="C11" s="1204"/>
      <c r="D11" s="1204"/>
      <c r="E11" s="1204"/>
      <c r="F11" s="1204"/>
      <c r="G11" s="1204"/>
      <c r="H11" s="1204"/>
      <c r="I11" s="1204"/>
      <c r="J11" s="1204"/>
      <c r="K11" s="1204"/>
      <c r="L11" s="1204"/>
      <c r="M11" s="1204"/>
      <c r="N11" s="1204"/>
      <c r="O11" s="1204"/>
      <c r="P11" s="1204"/>
      <c r="Q11" s="1204" t="s">
        <v>1218</v>
      </c>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K11" s="1199">
        <f>(CRIANÇA!Y14+CRIANÇA!Y15)</f>
        <v>0</v>
      </c>
      <c r="BL11" s="1200"/>
      <c r="BM11" s="1200"/>
      <c r="BN11" s="1200"/>
      <c r="BO11" s="1200"/>
      <c r="BP11" s="1200"/>
      <c r="BQ11" s="1200"/>
      <c r="BR11" s="1200"/>
      <c r="BS11" s="1200"/>
      <c r="BT11" s="1200"/>
      <c r="BU11" s="1201"/>
      <c r="BV11" s="321"/>
    </row>
    <row r="12" spans="1:94" s="328" customFormat="1" ht="20.100000000000001" customHeight="1" x14ac:dyDescent="0.2">
      <c r="B12" s="329"/>
      <c r="C12" s="1204"/>
      <c r="D12" s="1204"/>
      <c r="E12" s="1204"/>
      <c r="F12" s="1204"/>
      <c r="G12" s="1204"/>
      <c r="H12" s="1204"/>
      <c r="I12" s="1204"/>
      <c r="J12" s="1204"/>
      <c r="K12" s="1204"/>
      <c r="L12" s="1204"/>
      <c r="M12" s="1204"/>
      <c r="N12" s="1204"/>
      <c r="O12" s="1204"/>
      <c r="P12" s="1204"/>
      <c r="Q12" s="1205" t="s">
        <v>93</v>
      </c>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325"/>
      <c r="BJ12" s="330"/>
      <c r="BK12" s="1203">
        <f>SUM(BK10:BU11)</f>
        <v>0</v>
      </c>
      <c r="BL12" s="1203"/>
      <c r="BM12" s="1203"/>
      <c r="BN12" s="1203"/>
      <c r="BO12" s="1203"/>
      <c r="BP12" s="1203"/>
      <c r="BQ12" s="1203"/>
      <c r="BR12" s="1203"/>
      <c r="BS12" s="1203"/>
      <c r="BT12" s="1203"/>
      <c r="BU12" s="1203"/>
      <c r="BV12" s="327"/>
    </row>
    <row r="13" spans="1:94" s="320" customFormat="1" ht="8.1" customHeight="1" x14ac:dyDescent="0.2">
      <c r="B13" s="331"/>
      <c r="C13" s="331"/>
      <c r="D13" s="332"/>
      <c r="E13" s="331"/>
      <c r="F13" s="328"/>
      <c r="G13" s="328"/>
      <c r="H13" s="328"/>
      <c r="I13" s="328"/>
      <c r="J13" s="328"/>
      <c r="K13" s="328"/>
      <c r="L13" s="328"/>
      <c r="M13" s="328"/>
      <c r="N13" s="328"/>
      <c r="O13" s="328"/>
      <c r="P13" s="328"/>
      <c r="Q13" s="328"/>
      <c r="R13" s="328"/>
      <c r="S13" s="328"/>
      <c r="T13" s="328"/>
      <c r="U13" s="328"/>
      <c r="V13" s="328"/>
      <c r="W13" s="328"/>
      <c r="X13" s="328"/>
      <c r="Y13" s="328"/>
      <c r="Z13" s="328"/>
      <c r="BI13" s="323"/>
      <c r="BJ13" s="324"/>
      <c r="BV13" s="321"/>
    </row>
    <row r="14" spans="1:94" s="320" customFormat="1" ht="20.100000000000001" customHeight="1" x14ac:dyDescent="0.2">
      <c r="C14" s="1191" t="s">
        <v>1117</v>
      </c>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c r="AU14" s="1192"/>
      <c r="AV14" s="1192"/>
      <c r="AW14" s="1192"/>
      <c r="AX14" s="1192"/>
      <c r="AY14" s="1192"/>
      <c r="AZ14" s="1192"/>
      <c r="BA14" s="1192"/>
      <c r="BB14" s="1192"/>
      <c r="BC14" s="1192"/>
      <c r="BD14" s="1192"/>
      <c r="BE14" s="1192"/>
      <c r="BF14" s="1192"/>
      <c r="BG14" s="1192"/>
      <c r="BH14" s="1193"/>
      <c r="BK14" s="1189">
        <f>(HIPERTENSO!S23+HIPERTENSO!S24)*HIPERTENSO!V54</f>
        <v>0</v>
      </c>
      <c r="BL14" s="1189"/>
      <c r="BM14" s="1189"/>
      <c r="BN14" s="1189"/>
      <c r="BO14" s="1189"/>
      <c r="BP14" s="1189"/>
      <c r="BQ14" s="1189"/>
      <c r="BR14" s="1189"/>
      <c r="BS14" s="1189"/>
      <c r="BT14" s="1189"/>
      <c r="BU14" s="1189"/>
    </row>
    <row r="15" spans="1:94" s="320" customFormat="1" ht="8.1" customHeight="1" x14ac:dyDescent="0.25">
      <c r="A15" s="319"/>
      <c r="B15" s="321"/>
      <c r="C15" s="333"/>
      <c r="D15" s="321"/>
      <c r="E15" s="333"/>
      <c r="F15" s="327"/>
      <c r="G15" s="333"/>
      <c r="H15" s="327"/>
      <c r="I15" s="333"/>
      <c r="J15" s="327"/>
      <c r="K15" s="333"/>
      <c r="L15" s="327"/>
      <c r="M15" s="333"/>
      <c r="N15" s="327"/>
      <c r="O15" s="333"/>
      <c r="P15" s="327"/>
      <c r="Q15" s="333"/>
      <c r="R15" s="333"/>
      <c r="S15" s="333"/>
      <c r="T15" s="333"/>
      <c r="U15" s="333"/>
      <c r="V15" s="333"/>
      <c r="W15" s="333"/>
      <c r="X15" s="333"/>
      <c r="Y15" s="333"/>
      <c r="Z15" s="333"/>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21"/>
      <c r="AZ15" s="319"/>
      <c r="BA15" s="321"/>
      <c r="BB15" s="319"/>
      <c r="BC15" s="321"/>
      <c r="BD15" s="319"/>
      <c r="BE15" s="321"/>
      <c r="BF15" s="319"/>
      <c r="BG15" s="321"/>
      <c r="BH15" s="319"/>
      <c r="BI15" s="321"/>
      <c r="BJ15" s="319"/>
      <c r="BK15" s="321"/>
      <c r="BL15" s="319"/>
      <c r="BM15" s="321"/>
      <c r="BN15" s="319"/>
      <c r="BO15" s="321"/>
      <c r="BP15" s="321"/>
      <c r="BQ15" s="321"/>
      <c r="BR15" s="319"/>
      <c r="BS15" s="321"/>
      <c r="BT15" s="319"/>
      <c r="BU15" s="321"/>
      <c r="BV15" s="319"/>
    </row>
    <row r="16" spans="1:94" s="320" customFormat="1" ht="20.100000000000001" customHeight="1" x14ac:dyDescent="0.25">
      <c r="B16" s="327"/>
      <c r="C16" s="1191" t="s">
        <v>1118</v>
      </c>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2"/>
      <c r="BF16" s="1192"/>
      <c r="BG16" s="1192"/>
      <c r="BH16" s="1193"/>
      <c r="BI16" s="319"/>
      <c r="BJ16" s="319"/>
      <c r="BK16" s="1189">
        <f>((DIABÉTICO!U23+DIABÉTICO!U24)*DIABÉTICO!V53)+((DIABÉTICO!S23+DIABÉTICO!S24)*DIABÉTICO!V54)</f>
        <v>0</v>
      </c>
      <c r="BL16" s="1189"/>
      <c r="BM16" s="1189"/>
      <c r="BN16" s="1189"/>
      <c r="BO16" s="1189"/>
      <c r="BP16" s="1189"/>
      <c r="BQ16" s="1189"/>
      <c r="BR16" s="1189"/>
      <c r="BS16" s="1189"/>
      <c r="BT16" s="1189"/>
      <c r="BU16" s="1189"/>
      <c r="BV16" s="321"/>
    </row>
    <row r="17" spans="2:74" s="320" customFormat="1" ht="7.5" customHeight="1" x14ac:dyDescent="0.25">
      <c r="B17" s="327"/>
      <c r="C17" s="327"/>
      <c r="D17" s="334"/>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19"/>
      <c r="BJ17" s="319"/>
      <c r="BK17" s="321"/>
      <c r="BL17" s="321"/>
      <c r="BM17" s="321"/>
      <c r="BN17" s="321"/>
      <c r="BO17" s="321"/>
      <c r="BP17" s="321"/>
      <c r="BQ17" s="321"/>
      <c r="BR17" s="321"/>
      <c r="BS17" s="321"/>
      <c r="BT17" s="321"/>
      <c r="BU17" s="321"/>
      <c r="BV17" s="321"/>
    </row>
    <row r="18" spans="2:74" s="320" customFormat="1" ht="20.100000000000001" customHeight="1" x14ac:dyDescent="0.25">
      <c r="B18" s="327"/>
      <c r="C18" s="1191" t="s">
        <v>844</v>
      </c>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c r="BC18" s="1192"/>
      <c r="BD18" s="1192"/>
      <c r="BE18" s="1192"/>
      <c r="BF18" s="1192"/>
      <c r="BG18" s="1192"/>
      <c r="BH18" s="1193"/>
      <c r="BI18" s="319"/>
      <c r="BJ18" s="319"/>
      <c r="BK18" s="1189">
        <f>IDOSO!Q22*IDOSO!V52</f>
        <v>0</v>
      </c>
      <c r="BL18" s="1189"/>
      <c r="BM18" s="1189"/>
      <c r="BN18" s="1189"/>
      <c r="BO18" s="1189"/>
      <c r="BP18" s="1189"/>
      <c r="BQ18" s="1189"/>
      <c r="BR18" s="1189"/>
      <c r="BS18" s="1189"/>
      <c r="BT18" s="1189"/>
      <c r="BU18" s="1189"/>
      <c r="BV18" s="321"/>
    </row>
    <row r="19" spans="2:74" s="320" customFormat="1" ht="7.5" customHeight="1" x14ac:dyDescent="0.25">
      <c r="B19" s="327"/>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19"/>
      <c r="BJ19" s="319"/>
      <c r="BK19" s="321"/>
      <c r="BL19" s="321"/>
      <c r="BM19" s="321"/>
      <c r="BN19" s="321"/>
      <c r="BO19" s="321"/>
      <c r="BP19" s="321"/>
      <c r="BQ19" s="321"/>
      <c r="BR19" s="321"/>
      <c r="BS19" s="321"/>
      <c r="BT19" s="321"/>
      <c r="BU19" s="321"/>
      <c r="BV19" s="321"/>
    </row>
    <row r="20" spans="2:74" s="320" customFormat="1" ht="20.100000000000001" customHeight="1" x14ac:dyDescent="0.25">
      <c r="B20" s="327"/>
      <c r="C20" s="1191" t="s">
        <v>1133</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1192"/>
      <c r="AQ20" s="1192"/>
      <c r="AR20" s="1192"/>
      <c r="AS20" s="1192"/>
      <c r="AT20" s="1192"/>
      <c r="AU20" s="1192"/>
      <c r="AV20" s="1192"/>
      <c r="AW20" s="1192"/>
      <c r="AX20" s="1192"/>
      <c r="AY20" s="1192"/>
      <c r="AZ20" s="1192"/>
      <c r="BA20" s="1192"/>
      <c r="BB20" s="1192"/>
      <c r="BC20" s="1192"/>
      <c r="BD20" s="1192"/>
      <c r="BE20" s="1192"/>
      <c r="BF20" s="1192"/>
      <c r="BG20" s="1192"/>
      <c r="BH20" s="1193"/>
      <c r="BI20" s="319"/>
      <c r="BJ20" s="319"/>
      <c r="BK20" s="1189">
        <f>((Cadastro!AU29+Cadastro!AU30+Cadastro!AU31+Cadastro!AU32)+(Cadastro!BG31+Cadastro!BG32))*IDOSO!X66</f>
        <v>0</v>
      </c>
      <c r="BL20" s="1189"/>
      <c r="BM20" s="1189"/>
      <c r="BN20" s="1189"/>
      <c r="BO20" s="1189"/>
      <c r="BP20" s="1189"/>
      <c r="BQ20" s="1189"/>
      <c r="BR20" s="1189"/>
      <c r="BS20" s="1189"/>
      <c r="BT20" s="1189"/>
      <c r="BU20" s="1189"/>
      <c r="BV20" s="321"/>
    </row>
    <row r="21" spans="2:74" s="320" customFormat="1" ht="7.5" customHeight="1" x14ac:dyDescent="0.25">
      <c r="B21" s="327"/>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19"/>
      <c r="BJ21" s="319"/>
      <c r="BK21" s="321"/>
      <c r="BL21" s="321"/>
      <c r="BM21" s="321"/>
      <c r="BN21" s="321"/>
      <c r="BO21" s="321"/>
      <c r="BP21" s="321"/>
      <c r="BQ21" s="321"/>
      <c r="BR21" s="321"/>
      <c r="BS21" s="321"/>
      <c r="BT21" s="321"/>
      <c r="BU21" s="321"/>
      <c r="BV21" s="321"/>
    </row>
    <row r="22" spans="2:74" s="320" customFormat="1" ht="20.100000000000001" customHeight="1" x14ac:dyDescent="0.25">
      <c r="B22" s="327"/>
      <c r="C22" s="1191" t="s">
        <v>1134</v>
      </c>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2"/>
      <c r="AN22" s="1192"/>
      <c r="AO22" s="1192"/>
      <c r="AP22" s="1192"/>
      <c r="AQ22" s="1192"/>
      <c r="AR22" s="1192"/>
      <c r="AS22" s="1192"/>
      <c r="AT22" s="1192"/>
      <c r="AU22" s="1192"/>
      <c r="AV22" s="1192"/>
      <c r="AW22" s="1192"/>
      <c r="AX22" s="1192"/>
      <c r="AY22" s="1192"/>
      <c r="AZ22" s="1192"/>
      <c r="BA22" s="1192"/>
      <c r="BB22" s="1192"/>
      <c r="BC22" s="1192"/>
      <c r="BD22" s="1192"/>
      <c r="BE22" s="1192"/>
      <c r="BF22" s="1192"/>
      <c r="BG22" s="1192"/>
      <c r="BH22" s="1193"/>
      <c r="BI22" s="319"/>
      <c r="BJ22" s="319"/>
      <c r="BK22" s="1189">
        <f>(Cadastro!BG28+Cadastro!BG29+Cadastro!BG30)*IDOSO!X65</f>
        <v>0</v>
      </c>
      <c r="BL22" s="1189"/>
      <c r="BM22" s="1189"/>
      <c r="BN22" s="1189"/>
      <c r="BO22" s="1189"/>
      <c r="BP22" s="1189"/>
      <c r="BQ22" s="1189"/>
      <c r="BR22" s="1189"/>
      <c r="BS22" s="1189"/>
      <c r="BT22" s="1189"/>
      <c r="BU22" s="1189"/>
      <c r="BV22" s="321"/>
    </row>
    <row r="23" spans="2:74" s="320" customFormat="1" ht="7.5" customHeight="1" x14ac:dyDescent="0.25">
      <c r="B23" s="327"/>
      <c r="C23" s="327"/>
      <c r="D23" s="334"/>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19"/>
      <c r="BJ23" s="319"/>
      <c r="BK23" s="321"/>
      <c r="BL23" s="321"/>
      <c r="BM23" s="321"/>
      <c r="BN23" s="321"/>
      <c r="BO23" s="321"/>
      <c r="BP23" s="321"/>
      <c r="BQ23" s="321"/>
      <c r="BR23" s="321"/>
      <c r="BS23" s="321"/>
      <c r="BT23" s="321"/>
      <c r="BU23" s="321"/>
      <c r="BV23" s="321"/>
    </row>
    <row r="24" spans="2:74" s="320" customFormat="1" ht="20.100000000000001" customHeight="1" x14ac:dyDescent="0.25">
      <c r="B24" s="327"/>
      <c r="C24" s="1191" t="s">
        <v>1129</v>
      </c>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192"/>
      <c r="AS24" s="1192"/>
      <c r="AT24" s="1192"/>
      <c r="AU24" s="1192"/>
      <c r="AV24" s="1192"/>
      <c r="AW24" s="1192"/>
      <c r="AX24" s="1192"/>
      <c r="AY24" s="1192"/>
      <c r="AZ24" s="1192"/>
      <c r="BA24" s="1192"/>
      <c r="BB24" s="1192"/>
      <c r="BC24" s="1192"/>
      <c r="BD24" s="1192"/>
      <c r="BE24" s="1192"/>
      <c r="BF24" s="1192"/>
      <c r="BG24" s="1192"/>
      <c r="BH24" s="1193"/>
      <c r="BI24" s="319"/>
      <c r="BJ24" s="319"/>
      <c r="BK24" s="1189">
        <f>MULHER!U16*MULHER!V44</f>
        <v>0</v>
      </c>
      <c r="BL24" s="1189"/>
      <c r="BM24" s="1189"/>
      <c r="BN24" s="1189"/>
      <c r="BO24" s="1189"/>
      <c r="BP24" s="1189"/>
      <c r="BQ24" s="1189"/>
      <c r="BR24" s="1189"/>
      <c r="BS24" s="1189"/>
      <c r="BT24" s="1189"/>
      <c r="BU24" s="1189"/>
      <c r="BV24" s="321"/>
    </row>
    <row r="25" spans="2:74" s="320" customFormat="1" ht="7.5" customHeight="1" x14ac:dyDescent="0.25">
      <c r="B25" s="327"/>
      <c r="C25" s="327"/>
      <c r="D25" s="334"/>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19"/>
      <c r="BJ25" s="319"/>
      <c r="BK25" s="321"/>
      <c r="BL25" s="321"/>
      <c r="BM25" s="321"/>
      <c r="BN25" s="321"/>
      <c r="BO25" s="321"/>
      <c r="BP25" s="321"/>
      <c r="BQ25" s="321"/>
      <c r="BR25" s="321"/>
      <c r="BS25" s="321"/>
      <c r="BT25" s="321"/>
      <c r="BU25" s="321"/>
      <c r="BV25" s="321"/>
    </row>
    <row r="26" spans="2:74" s="320" customFormat="1" ht="20.100000000000001" customHeight="1" x14ac:dyDescent="0.25">
      <c r="B26" s="327"/>
      <c r="C26" s="1191" t="s">
        <v>1130</v>
      </c>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AT26" s="1192"/>
      <c r="AU26" s="1192"/>
      <c r="AV26" s="1192"/>
      <c r="AW26" s="1192"/>
      <c r="AX26" s="1192"/>
      <c r="AY26" s="1192"/>
      <c r="AZ26" s="1192"/>
      <c r="BA26" s="1192"/>
      <c r="BB26" s="1192"/>
      <c r="BC26" s="1192"/>
      <c r="BD26" s="1192"/>
      <c r="BE26" s="1192"/>
      <c r="BF26" s="1192"/>
      <c r="BG26" s="1192"/>
      <c r="BH26" s="1193"/>
      <c r="BI26" s="319"/>
      <c r="BJ26" s="319"/>
      <c r="BK26" s="1189">
        <f>MULHER!U12*MULHER!V45</f>
        <v>0</v>
      </c>
      <c r="BL26" s="1189"/>
      <c r="BM26" s="1189"/>
      <c r="BN26" s="1189"/>
      <c r="BO26" s="1189"/>
      <c r="BP26" s="1189"/>
      <c r="BQ26" s="1189"/>
      <c r="BR26" s="1189"/>
      <c r="BS26" s="1189"/>
      <c r="BT26" s="1189"/>
      <c r="BU26" s="1189"/>
      <c r="BV26" s="321"/>
    </row>
    <row r="27" spans="2:74" s="320" customFormat="1" ht="9" customHeight="1" x14ac:dyDescent="0.25">
      <c r="B27" s="327"/>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19"/>
      <c r="BJ27" s="319"/>
      <c r="BK27" s="321"/>
      <c r="BL27" s="321"/>
      <c r="BM27" s="321"/>
      <c r="BN27" s="321"/>
      <c r="BO27" s="321"/>
      <c r="BP27" s="321"/>
      <c r="BQ27" s="321"/>
      <c r="BR27" s="321"/>
      <c r="BS27" s="321"/>
      <c r="BT27" s="321"/>
      <c r="BU27" s="321"/>
      <c r="BV27" s="321"/>
    </row>
    <row r="28" spans="2:74" s="320" customFormat="1" ht="20.100000000000001" customHeight="1" x14ac:dyDescent="0.25">
      <c r="B28" s="327"/>
      <c r="C28" s="1191" t="s">
        <v>1131</v>
      </c>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2"/>
      <c r="AL28" s="1192"/>
      <c r="AM28" s="1192"/>
      <c r="AN28" s="1192"/>
      <c r="AO28" s="1192"/>
      <c r="AP28" s="1192"/>
      <c r="AQ28" s="1192"/>
      <c r="AR28" s="1192"/>
      <c r="AS28" s="1192"/>
      <c r="AT28" s="1192"/>
      <c r="AU28" s="1192"/>
      <c r="AV28" s="1192"/>
      <c r="AW28" s="1192"/>
      <c r="AX28" s="1192"/>
      <c r="AY28" s="1192"/>
      <c r="AZ28" s="1192"/>
      <c r="BA28" s="1192"/>
      <c r="BB28" s="1192"/>
      <c r="BC28" s="1192"/>
      <c r="BD28" s="1192"/>
      <c r="BE28" s="1192"/>
      <c r="BF28" s="1192"/>
      <c r="BG28" s="1192"/>
      <c r="BH28" s="1193"/>
      <c r="BI28" s="319"/>
      <c r="BJ28" s="319"/>
      <c r="BK28" s="1189">
        <f>MULHER!U12*MULHER!V45</f>
        <v>0</v>
      </c>
      <c r="BL28" s="1189"/>
      <c r="BM28" s="1189"/>
      <c r="BN28" s="1189"/>
      <c r="BO28" s="1189"/>
      <c r="BP28" s="1189"/>
      <c r="BQ28" s="1189"/>
      <c r="BR28" s="1189"/>
      <c r="BS28" s="1189"/>
      <c r="BT28" s="1189"/>
      <c r="BU28" s="1189"/>
      <c r="BV28" s="321"/>
    </row>
    <row r="29" spans="2:74" s="320" customFormat="1" ht="7.5" customHeight="1" x14ac:dyDescent="0.25">
      <c r="B29" s="327"/>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19"/>
      <c r="BJ29" s="319"/>
      <c r="BK29" s="321"/>
      <c r="BL29" s="321"/>
      <c r="BM29" s="321"/>
      <c r="BN29" s="321"/>
      <c r="BO29" s="321"/>
      <c r="BP29" s="321"/>
      <c r="BQ29" s="321"/>
      <c r="BR29" s="321"/>
      <c r="BS29" s="321"/>
      <c r="BT29" s="321"/>
      <c r="BU29" s="321"/>
      <c r="BV29" s="321"/>
    </row>
    <row r="30" spans="2:74" s="320" customFormat="1" ht="20.100000000000001" customHeight="1" x14ac:dyDescent="0.25">
      <c r="B30" s="327"/>
      <c r="C30" s="1191" t="s">
        <v>1132</v>
      </c>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2"/>
      <c r="BF30" s="1192"/>
      <c r="BG30" s="1192"/>
      <c r="BH30" s="1193"/>
      <c r="BI30" s="319"/>
      <c r="BJ30" s="319"/>
      <c r="BK30" s="1189">
        <f>MULHER!U14*MULHER!V45</f>
        <v>0</v>
      </c>
      <c r="BL30" s="1189"/>
      <c r="BM30" s="1189"/>
      <c r="BN30" s="1189"/>
      <c r="BO30" s="1189"/>
      <c r="BP30" s="1189"/>
      <c r="BQ30" s="1189"/>
      <c r="BR30" s="1189"/>
      <c r="BS30" s="1189"/>
      <c r="BT30" s="1189"/>
      <c r="BU30" s="1189"/>
      <c r="BV30" s="321"/>
    </row>
    <row r="31" spans="2:74" s="320" customFormat="1" ht="7.5" customHeight="1" x14ac:dyDescent="0.25">
      <c r="B31" s="327"/>
      <c r="C31" s="327"/>
      <c r="D31" s="334"/>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19"/>
      <c r="BJ31" s="319"/>
      <c r="BK31" s="321"/>
      <c r="BL31" s="321"/>
      <c r="BM31" s="321"/>
      <c r="BN31" s="321"/>
      <c r="BO31" s="321"/>
      <c r="BP31" s="321"/>
      <c r="BQ31" s="321"/>
      <c r="BR31" s="321"/>
      <c r="BS31" s="321"/>
      <c r="BT31" s="321"/>
      <c r="BU31" s="321"/>
      <c r="BV31" s="321"/>
    </row>
    <row r="32" spans="2:74" s="320" customFormat="1" ht="20.100000000000001" customHeight="1" x14ac:dyDescent="0.25">
      <c r="B32" s="327"/>
      <c r="C32" s="1191" t="s">
        <v>1060</v>
      </c>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2"/>
      <c r="BB32" s="1192"/>
      <c r="BC32" s="1192"/>
      <c r="BD32" s="1192"/>
      <c r="BE32" s="1192"/>
      <c r="BF32" s="1192"/>
      <c r="BG32" s="1192"/>
      <c r="BH32" s="1193"/>
      <c r="BI32" s="319"/>
      <c r="BJ32" s="319"/>
      <c r="BK32" s="1189">
        <f>'S. MENTAL'!V19*'S. MENTAL'!V47</f>
        <v>0</v>
      </c>
      <c r="BL32" s="1189"/>
      <c r="BM32" s="1189"/>
      <c r="BN32" s="1189"/>
      <c r="BO32" s="1189"/>
      <c r="BP32" s="1189"/>
      <c r="BQ32" s="1189"/>
      <c r="BR32" s="1189"/>
      <c r="BS32" s="1189"/>
      <c r="BT32" s="1189"/>
      <c r="BU32" s="1189"/>
      <c r="BV32" s="321"/>
    </row>
    <row r="33" spans="2:74" s="320" customFormat="1" ht="8.1" customHeight="1" x14ac:dyDescent="0.25">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21"/>
    </row>
    <row r="34" spans="2:74" s="328" customFormat="1" ht="20.100000000000001" customHeight="1" x14ac:dyDescent="0.2">
      <c r="B34" s="327"/>
      <c r="C34" s="1202" t="s">
        <v>90</v>
      </c>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K34" s="1197">
        <f>SUM(BK8,BK12,BK14,BK16,BK18,BK24,BK32)</f>
        <v>0</v>
      </c>
      <c r="BL34" s="1198"/>
      <c r="BM34" s="1198"/>
      <c r="BN34" s="1198"/>
      <c r="BO34" s="1198"/>
      <c r="BP34" s="1198"/>
      <c r="BQ34" s="1198"/>
      <c r="BR34" s="1198"/>
      <c r="BS34" s="1198"/>
      <c r="BT34" s="1198"/>
      <c r="BU34" s="1198"/>
      <c r="BV34" s="327"/>
    </row>
    <row r="35" spans="2:74" s="320" customFormat="1" ht="24.75" customHeight="1" x14ac:dyDescent="0.25">
      <c r="B35" s="319"/>
      <c r="C35" s="319"/>
      <c r="BI35" s="319"/>
      <c r="BJ35" s="319"/>
      <c r="BK35" s="319"/>
      <c r="BL35" s="319"/>
      <c r="BM35" s="319"/>
      <c r="BN35" s="319"/>
      <c r="BO35" s="319"/>
      <c r="BP35" s="319"/>
      <c r="BQ35" s="319"/>
      <c r="BR35" s="319"/>
      <c r="BS35" s="319"/>
      <c r="BT35" s="319"/>
      <c r="BU35" s="319"/>
      <c r="BV35" s="335"/>
    </row>
    <row r="36" spans="2:74" s="320" customFormat="1" ht="24.75" customHeight="1" x14ac:dyDescent="0.25">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27"/>
    </row>
    <row r="37" spans="2:74" ht="5.0999999999999996" customHeight="1" x14ac:dyDescent="0.25">
      <c r="BV37" s="336"/>
    </row>
    <row r="38" spans="2:74" s="320" customFormat="1" ht="24.75" customHeight="1" x14ac:dyDescent="0.25">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35"/>
    </row>
    <row r="39" spans="2:74" ht="19.5" customHeight="1" x14ac:dyDescent="0.25">
      <c r="BV39" s="327"/>
    </row>
    <row r="40" spans="2:74" ht="15" customHeight="1" x14ac:dyDescent="0.25">
      <c r="BV40" s="337"/>
    </row>
    <row r="41" spans="2:74" s="320" customFormat="1" ht="30" customHeight="1" x14ac:dyDescent="0.25">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row>
    <row r="42" spans="2:74" ht="15" customHeight="1" x14ac:dyDescent="0.25"/>
  </sheetData>
  <mergeCells count="34">
    <mergeCell ref="BK26:BU26"/>
    <mergeCell ref="C28:BH28"/>
    <mergeCell ref="BK28:BU28"/>
    <mergeCell ref="BK18:BU18"/>
    <mergeCell ref="C24:BH24"/>
    <mergeCell ref="BK24:BU24"/>
    <mergeCell ref="BK34:BU34"/>
    <mergeCell ref="BK11:BU11"/>
    <mergeCell ref="C34:BH34"/>
    <mergeCell ref="BK12:BU12"/>
    <mergeCell ref="C16:BH16"/>
    <mergeCell ref="C18:BH18"/>
    <mergeCell ref="BK30:BU30"/>
    <mergeCell ref="C20:BH20"/>
    <mergeCell ref="C26:BH26"/>
    <mergeCell ref="C32:BH32"/>
    <mergeCell ref="BK32:BU32"/>
    <mergeCell ref="C30:BH30"/>
    <mergeCell ref="C10:P12"/>
    <mergeCell ref="BK20:BU20"/>
    <mergeCell ref="C22:BH22"/>
    <mergeCell ref="BK22:BU22"/>
    <mergeCell ref="B4:BV4"/>
    <mergeCell ref="C6:BH6"/>
    <mergeCell ref="BK14:BU14"/>
    <mergeCell ref="BK8:BU8"/>
    <mergeCell ref="BK16:BU16"/>
    <mergeCell ref="C8:BH8"/>
    <mergeCell ref="C14:BH14"/>
    <mergeCell ref="BK6:BU6"/>
    <mergeCell ref="BK10:BU10"/>
    <mergeCell ref="Q10:BH10"/>
    <mergeCell ref="Q11:BH11"/>
    <mergeCell ref="Q12:BH12"/>
  </mergeCells>
  <pageMargins left="0.51181102362204722" right="0.51181102362204722" top="0.78740157480314965" bottom="0.78740157480314965" header="0.31496062992125984" footer="0.31496062992125984"/>
  <pageSetup paperSize="9" scale="95"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D97"/>
  <sheetViews>
    <sheetView zoomScaleNormal="100" workbookViewId="0">
      <pane xSplit="2" topLeftCell="D1" activePane="topRight" state="frozen"/>
      <selection activeCell="A28" sqref="A28"/>
      <selection pane="topRight" activeCell="A8" sqref="A8:IV8"/>
    </sheetView>
  </sheetViews>
  <sheetFormatPr defaultColWidth="11" defaultRowHeight="15" x14ac:dyDescent="0.2"/>
  <cols>
    <col min="1" max="1" width="2.375" style="340" customWidth="1"/>
    <col min="2" max="2" width="22.625" style="340" customWidth="1"/>
    <col min="3" max="3" width="6.625" style="361" hidden="1" customWidth="1"/>
    <col min="4" max="5" width="1.625" style="340" customWidth="1"/>
    <col min="6" max="7" width="6.625" style="340" customWidth="1"/>
    <col min="8" max="8" width="1.625" style="340" customWidth="1"/>
    <col min="9" max="9" width="6.625" style="340" hidden="1" customWidth="1"/>
    <col min="10" max="11" width="6.625" style="340" customWidth="1"/>
    <col min="12" max="12" width="1.625" style="340" customWidth="1"/>
    <col min="13" max="14" width="6.625" style="340" customWidth="1"/>
    <col min="15" max="15" width="6.625" style="344" customWidth="1"/>
    <col min="16" max="16" width="1.625" style="340" customWidth="1"/>
    <col min="17" max="17" width="6.625" style="340" customWidth="1"/>
    <col min="18" max="18" width="8.25" style="340" customWidth="1"/>
    <col min="19" max="19" width="6.625" style="340" customWidth="1"/>
    <col min="20" max="20" width="1.625" style="340" customWidth="1"/>
    <col min="21" max="22" width="6.625" style="340" customWidth="1"/>
    <col min="23" max="23" width="1.625" style="340" customWidth="1"/>
    <col min="24" max="25" width="6.625" style="340" customWidth="1"/>
    <col min="26" max="26" width="1.625" style="340" customWidth="1"/>
    <col min="27" max="27" width="10.625" style="340" customWidth="1"/>
    <col min="28" max="16384" width="11" style="340"/>
  </cols>
  <sheetData>
    <row r="1" spans="2:30" ht="9.75" customHeight="1" x14ac:dyDescent="0.2">
      <c r="B1" s="1207"/>
      <c r="C1" s="1207"/>
    </row>
    <row r="2" spans="2:30" s="151" customFormat="1" ht="63.75" customHeight="1" x14ac:dyDescent="0.2">
      <c r="B2" s="233"/>
      <c r="C2" s="519"/>
      <c r="D2" s="519"/>
      <c r="E2" s="519"/>
      <c r="F2" s="519"/>
      <c r="G2" s="519"/>
      <c r="H2" s="519"/>
      <c r="I2" s="233"/>
      <c r="J2" s="519"/>
      <c r="K2" s="519"/>
      <c r="L2" s="519"/>
      <c r="M2" s="519"/>
      <c r="N2" s="519"/>
      <c r="O2" s="519"/>
      <c r="P2" s="233"/>
      <c r="Q2" s="519"/>
      <c r="R2" s="519"/>
      <c r="S2" s="519"/>
      <c r="T2" s="519"/>
      <c r="U2" s="519"/>
      <c r="V2" s="233"/>
      <c r="W2" s="519"/>
      <c r="X2" s="519"/>
      <c r="Y2" s="519"/>
      <c r="Z2" s="519"/>
      <c r="AA2" s="519"/>
      <c r="AB2" s="519"/>
      <c r="AC2" s="176"/>
    </row>
    <row r="3" spans="2:30" ht="9.75" customHeight="1" x14ac:dyDescent="0.2">
      <c r="B3" s="244"/>
      <c r="C3" s="244"/>
      <c r="F3" s="1209"/>
      <c r="G3" s="1209"/>
      <c r="H3" s="1209"/>
      <c r="I3" s="1209"/>
      <c r="J3" s="1209"/>
      <c r="K3" s="1209"/>
      <c r="L3" s="1209"/>
      <c r="M3" s="1209"/>
      <c r="N3" s="1209"/>
      <c r="O3" s="1209"/>
      <c r="P3" s="1209"/>
      <c r="Q3" s="1209"/>
      <c r="R3" s="1209"/>
      <c r="S3" s="1209"/>
      <c r="T3" s="1209"/>
      <c r="U3" s="1209"/>
      <c r="V3" s="1209"/>
      <c r="W3" s="1209"/>
      <c r="X3" s="1209"/>
      <c r="Y3" s="1209"/>
      <c r="Z3" s="1209"/>
      <c r="AA3" s="1209"/>
    </row>
    <row r="4" spans="2:30" ht="30" customHeight="1" x14ac:dyDescent="0.2">
      <c r="B4" s="1215"/>
      <c r="C4" s="1215"/>
      <c r="E4" s="341"/>
      <c r="F4" s="1214" t="s">
        <v>1128</v>
      </c>
      <c r="G4" s="1214"/>
      <c r="H4" s="1214"/>
      <c r="I4" s="1214"/>
      <c r="J4" s="1214"/>
      <c r="K4" s="1214"/>
      <c r="L4" s="1214"/>
      <c r="M4" s="1214"/>
      <c r="N4" s="1214"/>
      <c r="O4" s="1214"/>
      <c r="P4" s="1214"/>
      <c r="Q4" s="1214"/>
      <c r="R4" s="1214"/>
      <c r="S4" s="1214"/>
      <c r="T4" s="1214"/>
      <c r="U4" s="1214"/>
      <c r="V4" s="1214"/>
      <c r="W4" s="1214"/>
      <c r="X4" s="1214"/>
      <c r="Y4" s="1214"/>
      <c r="Z4" s="1214"/>
      <c r="AA4" s="1214"/>
    </row>
    <row r="5" spans="2:30" ht="9.75" customHeight="1" thickBot="1" x14ac:dyDescent="0.25">
      <c r="B5" s="342"/>
      <c r="C5" s="247"/>
      <c r="E5" s="341"/>
      <c r="F5" s="247"/>
      <c r="G5" s="247"/>
      <c r="H5" s="247"/>
      <c r="I5" s="342"/>
      <c r="J5" s="342"/>
      <c r="K5" s="342"/>
      <c r="L5" s="342"/>
      <c r="M5" s="266"/>
      <c r="N5" s="247"/>
      <c r="O5" s="216"/>
      <c r="P5" s="247"/>
      <c r="Q5" s="247"/>
      <c r="R5" s="247"/>
      <c r="S5" s="247"/>
      <c r="T5" s="342"/>
      <c r="U5" s="342"/>
      <c r="V5" s="342"/>
      <c r="W5" s="342"/>
      <c r="X5" s="342"/>
      <c r="Y5" s="342"/>
      <c r="Z5" s="342"/>
      <c r="AA5" s="342"/>
    </row>
    <row r="6" spans="2:30" s="344" customFormat="1" ht="37.5" customHeight="1" x14ac:dyDescent="0.2">
      <c r="B6" s="1208"/>
      <c r="C6" s="343"/>
      <c r="E6" s="345"/>
      <c r="F6" s="1216" t="s">
        <v>58</v>
      </c>
      <c r="G6" s="1216"/>
      <c r="H6" s="346"/>
      <c r="J6" s="1216" t="s">
        <v>7</v>
      </c>
      <c r="K6" s="1216"/>
      <c r="M6" s="1216" t="s">
        <v>1125</v>
      </c>
      <c r="N6" s="1216"/>
      <c r="O6" s="1216"/>
      <c r="P6" s="346"/>
      <c r="Q6" s="1216" t="s">
        <v>1219</v>
      </c>
      <c r="R6" s="1216"/>
      <c r="S6" s="1216"/>
      <c r="T6" s="310"/>
      <c r="U6" s="1216" t="s">
        <v>46</v>
      </c>
      <c r="V6" s="1216"/>
      <c r="W6" s="347"/>
      <c r="X6" s="1216" t="s">
        <v>775</v>
      </c>
      <c r="Y6" s="1216"/>
      <c r="Z6" s="347"/>
      <c r="AA6" s="1218" t="s">
        <v>90</v>
      </c>
      <c r="AC6" s="355"/>
      <c r="AD6" s="355"/>
    </row>
    <row r="7" spans="2:30" s="344" customFormat="1" ht="20.25" customHeight="1" x14ac:dyDescent="0.2">
      <c r="B7" s="1208"/>
      <c r="C7" s="348"/>
      <c r="E7" s="345"/>
      <c r="F7" s="1216" t="s">
        <v>4</v>
      </c>
      <c r="G7" s="1216"/>
      <c r="H7" s="349"/>
      <c r="I7" s="350" t="s">
        <v>0</v>
      </c>
      <c r="J7" s="1124" t="s">
        <v>4</v>
      </c>
      <c r="K7" s="1124"/>
      <c r="L7" s="244"/>
      <c r="M7" s="351" t="s">
        <v>1121</v>
      </c>
      <c r="N7" s="351" t="s">
        <v>452</v>
      </c>
      <c r="O7" s="351" t="s">
        <v>4</v>
      </c>
      <c r="P7" s="349"/>
      <c r="Q7" s="351" t="s">
        <v>1121</v>
      </c>
      <c r="R7" s="351" t="s">
        <v>1122</v>
      </c>
      <c r="S7" s="351" t="s">
        <v>4</v>
      </c>
      <c r="T7" s="310"/>
      <c r="U7" s="1124" t="s">
        <v>4</v>
      </c>
      <c r="V7" s="1124"/>
      <c r="W7" s="244"/>
      <c r="X7" s="1124" t="s">
        <v>4</v>
      </c>
      <c r="Y7" s="1124"/>
      <c r="Z7" s="244"/>
      <c r="AA7" s="1218"/>
    </row>
    <row r="8" spans="2:30" s="344" customFormat="1" ht="18" hidden="1" customHeight="1" x14ac:dyDescent="0.2">
      <c r="B8" s="352"/>
      <c r="C8" s="347"/>
      <c r="E8" s="345"/>
      <c r="F8" s="353">
        <f>GESTANTE!K17</f>
        <v>0</v>
      </c>
      <c r="G8" s="354"/>
      <c r="H8" s="354"/>
      <c r="J8" s="355">
        <f>(CRIANÇA!N19)</f>
        <v>0</v>
      </c>
      <c r="M8" s="356">
        <f>(DIABÉTICO!Y23+DIABÉTICO!Y24+DIABÉTICO!W24+DIABÉTICO!W23)</f>
        <v>0</v>
      </c>
      <c r="N8" s="353">
        <f>(DIABÉTICO!S23+DIABÉTICO!S24+DIABÉTICO!U23+DIABÉTICO!U24)</f>
        <v>0</v>
      </c>
      <c r="O8" s="354"/>
      <c r="P8" s="354"/>
      <c r="Q8" s="353">
        <f>HIPERTENSO!V23+HIPERTENSO!V24+HIPERTENSO!Y23+HIPERTENSO!Y24</f>
        <v>0</v>
      </c>
      <c r="R8" s="353">
        <f>HIPERTENSO!S23+HIPERTENSO!S24</f>
        <v>0</v>
      </c>
      <c r="S8" s="354"/>
      <c r="T8" s="310"/>
      <c r="U8" s="355">
        <f>IDOSO!K22</f>
        <v>0</v>
      </c>
      <c r="X8" s="355">
        <f>MULHER!U15</f>
        <v>0</v>
      </c>
      <c r="Y8" s="355">
        <f>MULHER!U11</f>
        <v>0</v>
      </c>
      <c r="AA8" s="216"/>
    </row>
    <row r="9" spans="2:30" s="344" customFormat="1" ht="9.75" customHeight="1" x14ac:dyDescent="0.2">
      <c r="B9" s="352"/>
      <c r="C9" s="347"/>
      <c r="E9" s="345"/>
      <c r="F9" s="352"/>
      <c r="G9" s="352"/>
      <c r="H9" s="352"/>
      <c r="I9" s="352"/>
      <c r="J9" s="352"/>
      <c r="K9" s="352"/>
      <c r="L9" s="352"/>
      <c r="M9" s="357"/>
      <c r="N9" s="352"/>
      <c r="O9" s="352"/>
      <c r="P9" s="347"/>
      <c r="Q9" s="347"/>
      <c r="R9" s="347"/>
      <c r="S9" s="352"/>
      <c r="T9" s="310"/>
      <c r="U9" s="352"/>
      <c r="V9" s="352"/>
      <c r="W9" s="352"/>
      <c r="X9" s="352"/>
      <c r="Y9" s="352"/>
      <c r="Z9" s="352"/>
    </row>
    <row r="10" spans="2:30" s="216" customFormat="1" ht="24.75" customHeight="1" x14ac:dyDescent="0.2">
      <c r="B10" s="311" t="s">
        <v>1120</v>
      </c>
      <c r="C10" s="347"/>
      <c r="E10" s="371"/>
      <c r="F10" s="1005"/>
      <c r="G10" s="1005"/>
      <c r="H10" s="313"/>
      <c r="I10" s="313"/>
      <c r="J10" s="1005">
        <f>J8*CRIANÇA!X62</f>
        <v>0</v>
      </c>
      <c r="K10" s="1005"/>
      <c r="L10" s="313"/>
      <c r="M10" s="372"/>
      <c r="N10" s="311"/>
      <c r="O10" s="362">
        <f t="shared" ref="O10:O19" si="0">SUM(M10:N10)</f>
        <v>0</v>
      </c>
      <c r="P10" s="347"/>
      <c r="Q10" s="351"/>
      <c r="R10" s="351"/>
      <c r="S10" s="362">
        <f>SUM(Q10:R10)</f>
        <v>0</v>
      </c>
      <c r="T10" s="310"/>
      <c r="U10" s="1005"/>
      <c r="V10" s="1005"/>
      <c r="W10" s="313"/>
      <c r="X10" s="1005"/>
      <c r="Y10" s="1005"/>
      <c r="Z10" s="313"/>
      <c r="AA10" s="358">
        <f t="shared" ref="AA10:AA18" si="1">(F10+J10+O10+S10+U10+X10)</f>
        <v>0</v>
      </c>
    </row>
    <row r="11" spans="2:30" s="216" customFormat="1" ht="24.75" customHeight="1" x14ac:dyDescent="0.2">
      <c r="B11" s="311" t="s">
        <v>77</v>
      </c>
      <c r="C11" s="363"/>
      <c r="E11" s="371"/>
      <c r="F11" s="1206">
        <f>GESTANTE!X51*'Ap.Diag.'!F8</f>
        <v>0</v>
      </c>
      <c r="G11" s="1206"/>
      <c r="H11" s="354"/>
      <c r="I11" s="364" t="e">
        <f>#REF!</f>
        <v>#REF!</v>
      </c>
      <c r="J11" s="1221"/>
      <c r="K11" s="1221"/>
      <c r="L11" s="365"/>
      <c r="M11" s="366"/>
      <c r="N11" s="366"/>
      <c r="O11" s="362">
        <f t="shared" si="0"/>
        <v>0</v>
      </c>
      <c r="P11" s="354"/>
      <c r="Q11" s="366"/>
      <c r="R11" s="366"/>
      <c r="S11" s="362">
        <f>SUM(Q11:R11)</f>
        <v>0</v>
      </c>
      <c r="T11" s="310"/>
      <c r="U11" s="1206">
        <f>'Ap.Diag.'!U8*IDOSO!X59</f>
        <v>0</v>
      </c>
      <c r="V11" s="1206"/>
      <c r="W11" s="365"/>
      <c r="X11" s="1206"/>
      <c r="Y11" s="1206"/>
      <c r="Z11" s="365"/>
      <c r="AA11" s="358">
        <f t="shared" si="1"/>
        <v>0</v>
      </c>
    </row>
    <row r="12" spans="2:30" s="216" customFormat="1" ht="24.75" customHeight="1" x14ac:dyDescent="0.2">
      <c r="B12" s="311" t="s">
        <v>79</v>
      </c>
      <c r="C12" s="367"/>
      <c r="E12" s="371"/>
      <c r="F12" s="1206">
        <f>F8*GESTANTE!X52</f>
        <v>0</v>
      </c>
      <c r="G12" s="1206"/>
      <c r="H12" s="354"/>
      <c r="I12" s="368" t="e">
        <f>#REF!</f>
        <v>#REF!</v>
      </c>
      <c r="J12" s="1221"/>
      <c r="K12" s="1221"/>
      <c r="L12" s="365"/>
      <c r="M12" s="366"/>
      <c r="N12" s="366"/>
      <c r="O12" s="362">
        <f t="shared" si="0"/>
        <v>0</v>
      </c>
      <c r="P12" s="354"/>
      <c r="Q12" s="366"/>
      <c r="R12" s="366"/>
      <c r="S12" s="362">
        <f>SUM(Q12:R12)</f>
        <v>0</v>
      </c>
      <c r="T12" s="310"/>
      <c r="U12" s="1206"/>
      <c r="V12" s="1206"/>
      <c r="W12" s="365"/>
      <c r="X12" s="1206"/>
      <c r="Y12" s="1206"/>
      <c r="Z12" s="365"/>
      <c r="AA12" s="358">
        <f t="shared" si="1"/>
        <v>0</v>
      </c>
    </row>
    <row r="13" spans="2:30" s="216" customFormat="1" ht="24.75" customHeight="1" x14ac:dyDescent="0.2">
      <c r="B13" s="311" t="s">
        <v>80</v>
      </c>
      <c r="C13" s="367"/>
      <c r="E13" s="371"/>
      <c r="F13" s="1206">
        <f>F8*GESTANTE!X53</f>
        <v>0</v>
      </c>
      <c r="G13" s="1206"/>
      <c r="H13" s="354"/>
      <c r="I13" s="368" t="e">
        <f>#REF!</f>
        <v>#REF!</v>
      </c>
      <c r="J13" s="1221"/>
      <c r="K13" s="1221"/>
      <c r="L13" s="365"/>
      <c r="M13" s="366"/>
      <c r="N13" s="366"/>
      <c r="O13" s="362">
        <f t="shared" si="0"/>
        <v>0</v>
      </c>
      <c r="P13" s="354"/>
      <c r="Q13" s="366"/>
      <c r="R13" s="366"/>
      <c r="S13" s="362">
        <f t="shared" ref="S13:S18" si="2">SUM(Q13:R13)</f>
        <v>0</v>
      </c>
      <c r="T13" s="310"/>
      <c r="U13" s="1206"/>
      <c r="V13" s="1206"/>
      <c r="W13" s="365"/>
      <c r="X13" s="1206"/>
      <c r="Y13" s="1206"/>
      <c r="Z13" s="365"/>
      <c r="AA13" s="358">
        <f t="shared" si="1"/>
        <v>0</v>
      </c>
    </row>
    <row r="14" spans="2:30" s="216" customFormat="1" ht="24.75" customHeight="1" x14ac:dyDescent="0.2">
      <c r="B14" s="311" t="s">
        <v>81</v>
      </c>
      <c r="C14" s="367"/>
      <c r="E14" s="371"/>
      <c r="F14" s="1206">
        <f>F8*GESTANTE!X54</f>
        <v>0</v>
      </c>
      <c r="G14" s="1206"/>
      <c r="H14" s="354"/>
      <c r="I14" s="368" t="e">
        <f>#REF!</f>
        <v>#REF!</v>
      </c>
      <c r="J14" s="1221"/>
      <c r="K14" s="1221"/>
      <c r="L14" s="365"/>
      <c r="M14" s="366"/>
      <c r="N14" s="366"/>
      <c r="O14" s="362">
        <f t="shared" si="0"/>
        <v>0</v>
      </c>
      <c r="P14" s="354"/>
      <c r="Q14" s="366"/>
      <c r="R14" s="366"/>
      <c r="S14" s="362">
        <f t="shared" si="2"/>
        <v>0</v>
      </c>
      <c r="T14" s="310"/>
      <c r="U14" s="1206"/>
      <c r="V14" s="1206"/>
      <c r="W14" s="365"/>
      <c r="X14" s="1206"/>
      <c r="Y14" s="1206"/>
      <c r="Z14" s="365"/>
      <c r="AA14" s="358">
        <f t="shared" si="1"/>
        <v>0</v>
      </c>
    </row>
    <row r="15" spans="2:30" s="216" customFormat="1" ht="24.75" customHeight="1" x14ac:dyDescent="0.2">
      <c r="B15" s="311" t="s">
        <v>82</v>
      </c>
      <c r="C15" s="367"/>
      <c r="E15" s="371"/>
      <c r="F15" s="1206">
        <f>F8*GESTANTE!X55</f>
        <v>0</v>
      </c>
      <c r="G15" s="1206"/>
      <c r="H15" s="354"/>
      <c r="I15" s="368" t="e">
        <f>#REF!</f>
        <v>#REF!</v>
      </c>
      <c r="J15" s="1221"/>
      <c r="K15" s="1221"/>
      <c r="L15" s="365"/>
      <c r="M15" s="366"/>
      <c r="N15" s="366"/>
      <c r="O15" s="362">
        <f t="shared" si="0"/>
        <v>0</v>
      </c>
      <c r="P15" s="354"/>
      <c r="Q15" s="366"/>
      <c r="R15" s="366"/>
      <c r="S15" s="362">
        <f t="shared" si="2"/>
        <v>0</v>
      </c>
      <c r="T15" s="310"/>
      <c r="U15" s="1206"/>
      <c r="V15" s="1206"/>
      <c r="W15" s="365"/>
      <c r="X15" s="1206"/>
      <c r="Y15" s="1206"/>
      <c r="Z15" s="365"/>
      <c r="AA15" s="358">
        <f t="shared" si="1"/>
        <v>0</v>
      </c>
    </row>
    <row r="16" spans="2:30" s="216" customFormat="1" ht="24.75" customHeight="1" x14ac:dyDescent="0.2">
      <c r="B16" s="311" t="s">
        <v>906</v>
      </c>
      <c r="C16" s="367">
        <v>6</v>
      </c>
      <c r="E16" s="371"/>
      <c r="F16" s="1206"/>
      <c r="G16" s="1206"/>
      <c r="H16" s="354"/>
      <c r="I16" s="368" t="e">
        <f>#REF!</f>
        <v>#REF!</v>
      </c>
      <c r="J16" s="1221"/>
      <c r="K16" s="1221"/>
      <c r="L16" s="365"/>
      <c r="M16" s="366">
        <f>M8*DIABÉTICO!X60</f>
        <v>0</v>
      </c>
      <c r="N16" s="366">
        <f>N8*DIABÉTICO!X61</f>
        <v>0</v>
      </c>
      <c r="O16" s="362">
        <f t="shared" si="0"/>
        <v>0</v>
      </c>
      <c r="P16" s="354"/>
      <c r="Q16" s="388"/>
      <c r="R16" s="388"/>
      <c r="S16" s="362">
        <f t="shared" si="2"/>
        <v>0</v>
      </c>
      <c r="T16" s="310"/>
      <c r="U16" s="1206"/>
      <c r="V16" s="1206"/>
      <c r="W16" s="365"/>
      <c r="X16" s="1206"/>
      <c r="Y16" s="1206"/>
      <c r="Z16" s="365"/>
      <c r="AA16" s="358">
        <f t="shared" si="1"/>
        <v>0</v>
      </c>
    </row>
    <row r="17" spans="2:27" s="216" customFormat="1" ht="24.75" customHeight="1" x14ac:dyDescent="0.2">
      <c r="B17" s="311" t="s">
        <v>83</v>
      </c>
      <c r="C17" s="367">
        <v>4</v>
      </c>
      <c r="E17" s="371"/>
      <c r="F17" s="1206">
        <f>F8*GESTANTE!X56</f>
        <v>0</v>
      </c>
      <c r="G17" s="1206"/>
      <c r="H17" s="354"/>
      <c r="I17" s="368" t="e">
        <f>#REF!</f>
        <v>#REF!</v>
      </c>
      <c r="J17" s="1221"/>
      <c r="K17" s="1221"/>
      <c r="L17" s="365"/>
      <c r="M17" s="366">
        <f>M8*DIABÉTICO!X62*DIABÉTICO!S17</f>
        <v>0</v>
      </c>
      <c r="N17" s="366">
        <f>N8*DIABÉTICO!X63*DIABÉTICO!S17</f>
        <v>0</v>
      </c>
      <c r="O17" s="362">
        <f t="shared" si="0"/>
        <v>0</v>
      </c>
      <c r="P17" s="354"/>
      <c r="Q17" s="388">
        <f>Q8*HIPERTENSO!X60</f>
        <v>0</v>
      </c>
      <c r="R17" s="388">
        <f>R8*HIPERTENSO!X61</f>
        <v>0</v>
      </c>
      <c r="S17" s="362">
        <f t="shared" si="2"/>
        <v>0</v>
      </c>
      <c r="T17" s="310"/>
      <c r="U17" s="1206"/>
      <c r="V17" s="1206"/>
      <c r="W17" s="365"/>
      <c r="X17" s="1206"/>
      <c r="Y17" s="1206"/>
      <c r="Z17" s="365"/>
      <c r="AA17" s="358">
        <f t="shared" si="1"/>
        <v>0</v>
      </c>
    </row>
    <row r="18" spans="2:27" s="216" customFormat="1" ht="24.75" customHeight="1" x14ac:dyDescent="0.2">
      <c r="B18" s="311" t="s">
        <v>84</v>
      </c>
      <c r="C18" s="367">
        <v>4</v>
      </c>
      <c r="E18" s="371"/>
      <c r="F18" s="1206"/>
      <c r="G18" s="1206"/>
      <c r="H18" s="354"/>
      <c r="I18" s="368" t="e">
        <f>#REF!</f>
        <v>#REF!</v>
      </c>
      <c r="J18" s="1221"/>
      <c r="K18" s="1221"/>
      <c r="L18" s="365"/>
      <c r="M18" s="366">
        <f>M8*DIABÉTICO!X64</f>
        <v>0</v>
      </c>
      <c r="N18" s="366">
        <f>N8*DIABÉTICO!X65</f>
        <v>0</v>
      </c>
      <c r="O18" s="362">
        <f t="shared" si="0"/>
        <v>0</v>
      </c>
      <c r="P18" s="354"/>
      <c r="Q18" s="388"/>
      <c r="R18" s="388"/>
      <c r="S18" s="362">
        <f t="shared" si="2"/>
        <v>0</v>
      </c>
      <c r="T18" s="310"/>
      <c r="U18" s="1206"/>
      <c r="V18" s="1206"/>
      <c r="W18" s="365"/>
      <c r="X18" s="1206"/>
      <c r="Y18" s="1206"/>
      <c r="Z18" s="365"/>
      <c r="AA18" s="358">
        <f t="shared" si="1"/>
        <v>0</v>
      </c>
    </row>
    <row r="19" spans="2:27" s="216" customFormat="1" ht="9.75" customHeight="1" x14ac:dyDescent="0.2">
      <c r="B19" s="1005" t="s">
        <v>640</v>
      </c>
      <c r="C19" s="1219" t="e">
        <f>#REF!</f>
        <v>#REF!</v>
      </c>
      <c r="E19" s="371"/>
      <c r="F19" s="1206">
        <f>F8*GESTANTE!X57</f>
        <v>0</v>
      </c>
      <c r="G19" s="1206"/>
      <c r="H19" s="354"/>
      <c r="I19" s="1210" t="e">
        <f>#REF!</f>
        <v>#REF!</v>
      </c>
      <c r="J19" s="1224"/>
      <c r="K19" s="1225"/>
      <c r="L19" s="365"/>
      <c r="M19" s="1206">
        <f>M8*DIABÉTICO!X66</f>
        <v>0</v>
      </c>
      <c r="N19" s="1206">
        <f>N8*DIABÉTICO!X66</f>
        <v>0</v>
      </c>
      <c r="O19" s="1217">
        <f t="shared" si="0"/>
        <v>0</v>
      </c>
      <c r="P19" s="354"/>
      <c r="Q19" s="1206"/>
      <c r="R19" s="1206"/>
      <c r="S19" s="1217">
        <f>SUM(Q19:R19)</f>
        <v>0</v>
      </c>
      <c r="T19" s="310"/>
      <c r="U19" s="1206"/>
      <c r="V19" s="1206"/>
      <c r="W19" s="365"/>
      <c r="X19" s="1206"/>
      <c r="Y19" s="1206"/>
      <c r="Z19" s="365"/>
      <c r="AA19" s="998">
        <f>SUM(F19,J19,O19,S19,U19,X19)</f>
        <v>0</v>
      </c>
    </row>
    <row r="20" spans="2:27" s="216" customFormat="1" ht="14.85" customHeight="1" x14ac:dyDescent="0.2">
      <c r="B20" s="1005"/>
      <c r="C20" s="1220"/>
      <c r="E20" s="371"/>
      <c r="F20" s="1206"/>
      <c r="G20" s="1206"/>
      <c r="H20" s="354"/>
      <c r="I20" s="1211"/>
      <c r="J20" s="1226"/>
      <c r="K20" s="1227"/>
      <c r="L20" s="365"/>
      <c r="M20" s="1206"/>
      <c r="N20" s="1206"/>
      <c r="O20" s="1217"/>
      <c r="P20" s="354"/>
      <c r="Q20" s="1206"/>
      <c r="R20" s="1206"/>
      <c r="S20" s="1217"/>
      <c r="T20" s="310"/>
      <c r="U20" s="1206"/>
      <c r="V20" s="1206"/>
      <c r="W20" s="365"/>
      <c r="X20" s="1206"/>
      <c r="Y20" s="1206"/>
      <c r="Z20" s="365"/>
      <c r="AA20" s="998"/>
    </row>
    <row r="21" spans="2:27" s="216" customFormat="1" ht="24.75" customHeight="1" x14ac:dyDescent="0.2">
      <c r="B21" s="311" t="s">
        <v>78</v>
      </c>
      <c r="C21" s="367">
        <v>4</v>
      </c>
      <c r="E21" s="371"/>
      <c r="F21" s="1206"/>
      <c r="G21" s="1206"/>
      <c r="H21" s="354"/>
      <c r="I21" s="368" t="e">
        <f>#REF!</f>
        <v>#REF!</v>
      </c>
      <c r="J21" s="1221"/>
      <c r="K21" s="1221"/>
      <c r="L21" s="365"/>
      <c r="M21" s="366">
        <f>M8*DIABÉTICO!X67</f>
        <v>0</v>
      </c>
      <c r="N21" s="366">
        <f>N8*DIABÉTICO!X68</f>
        <v>0</v>
      </c>
      <c r="O21" s="362">
        <f>SUM(M21:N21)</f>
        <v>0</v>
      </c>
      <c r="P21" s="354"/>
      <c r="Q21" s="388"/>
      <c r="R21" s="388"/>
      <c r="S21" s="362">
        <f>SUM(Q21:R21)</f>
        <v>0</v>
      </c>
      <c r="T21" s="310"/>
      <c r="U21" s="1212"/>
      <c r="V21" s="1213"/>
      <c r="W21" s="365"/>
      <c r="X21" s="1206"/>
      <c r="Y21" s="1206"/>
      <c r="Z21" s="365"/>
      <c r="AA21" s="312">
        <f t="shared" ref="AA21:AA50" si="3">F21+J21+O21+S21+U21+X21</f>
        <v>0</v>
      </c>
    </row>
    <row r="22" spans="2:27" s="216" customFormat="1" ht="24.75" customHeight="1" x14ac:dyDescent="0.2">
      <c r="B22" s="311" t="s">
        <v>70</v>
      </c>
      <c r="C22" s="367">
        <v>2</v>
      </c>
      <c r="E22" s="371"/>
      <c r="F22" s="1206"/>
      <c r="G22" s="1206"/>
      <c r="H22" s="354"/>
      <c r="I22" s="368" t="e">
        <f>#REF!</f>
        <v>#REF!</v>
      </c>
      <c r="J22" s="1221"/>
      <c r="K22" s="1221"/>
      <c r="L22" s="365"/>
      <c r="M22" s="366">
        <f>M8*DIABÉTICO!X69*DIABÉTICO!S17</f>
        <v>0</v>
      </c>
      <c r="N22" s="366">
        <f>N8*DIABÉTICO!X70*DIABÉTICO!S17</f>
        <v>0</v>
      </c>
      <c r="O22" s="362">
        <f t="shared" ref="O22:O38" si="4">SUM(M22:N22)</f>
        <v>0</v>
      </c>
      <c r="P22" s="354"/>
      <c r="Q22" s="388">
        <f>Q8*HIPERTENSO!X62</f>
        <v>0</v>
      </c>
      <c r="R22" s="388">
        <f>R8*HIPERTENSO!X63</f>
        <v>0</v>
      </c>
      <c r="S22" s="362">
        <f t="shared" ref="S22:S45" si="5">SUM(Q22:R22)</f>
        <v>0</v>
      </c>
      <c r="T22" s="310"/>
      <c r="U22" s="1206">
        <f>(U8*IDOSO!X58) -((HIPERTENSO!P24+DIABÉTICO!Q24)*IDOSO!X58)</f>
        <v>0</v>
      </c>
      <c r="V22" s="1206"/>
      <c r="W22" s="365"/>
      <c r="X22" s="1206"/>
      <c r="Y22" s="1206"/>
      <c r="Z22" s="365"/>
      <c r="AA22" s="312">
        <f t="shared" si="3"/>
        <v>0</v>
      </c>
    </row>
    <row r="23" spans="2:27" s="216" customFormat="1" ht="24.75" customHeight="1" x14ac:dyDescent="0.2">
      <c r="B23" s="311" t="s">
        <v>449</v>
      </c>
      <c r="C23" s="367"/>
      <c r="E23" s="371"/>
      <c r="F23" s="1206"/>
      <c r="G23" s="1206"/>
      <c r="H23" s="354"/>
      <c r="I23" s="368" t="e">
        <f>#REF!</f>
        <v>#REF!</v>
      </c>
      <c r="J23" s="1221"/>
      <c r="K23" s="1221"/>
      <c r="L23" s="365"/>
      <c r="M23" s="366"/>
      <c r="N23" s="366"/>
      <c r="O23" s="362">
        <f t="shared" si="4"/>
        <v>0</v>
      </c>
      <c r="P23" s="354"/>
      <c r="Q23" s="366">
        <f>Q8*HIPERTENSO!X66</f>
        <v>0</v>
      </c>
      <c r="R23" s="366">
        <f>R8*HIPERTENSO!X66</f>
        <v>0</v>
      </c>
      <c r="S23" s="362">
        <f t="shared" si="5"/>
        <v>0</v>
      </c>
      <c r="T23" s="310"/>
      <c r="U23" s="1206"/>
      <c r="V23" s="1206"/>
      <c r="W23" s="365"/>
      <c r="X23" s="1206"/>
      <c r="Y23" s="1206"/>
      <c r="Z23" s="365"/>
      <c r="AA23" s="312">
        <f t="shared" si="3"/>
        <v>0</v>
      </c>
    </row>
    <row r="24" spans="2:27" s="216" customFormat="1" ht="24.75" customHeight="1" x14ac:dyDescent="0.2">
      <c r="B24" s="311" t="s">
        <v>71</v>
      </c>
      <c r="C24" s="367"/>
      <c r="E24" s="371"/>
      <c r="F24" s="1206"/>
      <c r="G24" s="1206"/>
      <c r="H24" s="354"/>
      <c r="I24" s="368" t="e">
        <f>#REF!</f>
        <v>#REF!</v>
      </c>
      <c r="J24" s="1221"/>
      <c r="K24" s="1221"/>
      <c r="L24" s="365"/>
      <c r="M24" s="366"/>
      <c r="N24" s="366"/>
      <c r="O24" s="362">
        <f t="shared" si="4"/>
        <v>0</v>
      </c>
      <c r="P24" s="354"/>
      <c r="Q24" s="366">
        <f>Q8*HIPERTENSO!X64</f>
        <v>0</v>
      </c>
      <c r="R24" s="366">
        <f>R8*HIPERTENSO!X65</f>
        <v>0</v>
      </c>
      <c r="S24" s="362">
        <f t="shared" si="5"/>
        <v>0</v>
      </c>
      <c r="T24" s="310"/>
      <c r="U24" s="1206"/>
      <c r="V24" s="1206"/>
      <c r="W24" s="365"/>
      <c r="X24" s="1206"/>
      <c r="Y24" s="1206"/>
      <c r="Z24" s="365"/>
      <c r="AA24" s="312">
        <f t="shared" si="3"/>
        <v>0</v>
      </c>
    </row>
    <row r="25" spans="2:27" s="216" customFormat="1" ht="24.75" customHeight="1" x14ac:dyDescent="0.2">
      <c r="B25" s="311" t="s">
        <v>450</v>
      </c>
      <c r="C25" s="367"/>
      <c r="E25" s="371"/>
      <c r="F25" s="1206"/>
      <c r="G25" s="1206"/>
      <c r="H25" s="354"/>
      <c r="I25" s="368" t="e">
        <f>#REF!</f>
        <v>#REF!</v>
      </c>
      <c r="J25" s="1221"/>
      <c r="K25" s="1221"/>
      <c r="L25" s="365"/>
      <c r="M25" s="366"/>
      <c r="N25" s="366"/>
      <c r="O25" s="362">
        <f t="shared" si="4"/>
        <v>0</v>
      </c>
      <c r="P25" s="354"/>
      <c r="Q25" s="366">
        <f>Q8*HIPERTENSO!X67</f>
        <v>0</v>
      </c>
      <c r="R25" s="366">
        <f>R8*HIPERTENSO!X68</f>
        <v>0</v>
      </c>
      <c r="S25" s="362">
        <f t="shared" si="5"/>
        <v>0</v>
      </c>
      <c r="T25" s="310"/>
      <c r="U25" s="1206"/>
      <c r="V25" s="1206"/>
      <c r="W25" s="365"/>
      <c r="X25" s="1206"/>
      <c r="Y25" s="1206"/>
      <c r="Z25" s="365"/>
      <c r="AA25" s="312">
        <f t="shared" si="3"/>
        <v>0</v>
      </c>
    </row>
    <row r="26" spans="2:27" s="216" customFormat="1" ht="24.75" customHeight="1" x14ac:dyDescent="0.2">
      <c r="B26" s="311" t="s">
        <v>72</v>
      </c>
      <c r="C26" s="367">
        <v>2</v>
      </c>
      <c r="E26" s="371"/>
      <c r="F26" s="1206"/>
      <c r="G26" s="1206"/>
      <c r="H26" s="354"/>
      <c r="I26" s="368" t="e">
        <f>#REF!</f>
        <v>#REF!</v>
      </c>
      <c r="J26" s="1221"/>
      <c r="K26" s="1221"/>
      <c r="L26" s="365"/>
      <c r="M26" s="366">
        <f>M8*DIABÉTICO!X71*DIABÉTICO!S17</f>
        <v>0</v>
      </c>
      <c r="N26" s="366">
        <f>N8*DIABÉTICO!X72*DIABÉTICO!S17</f>
        <v>0</v>
      </c>
      <c r="O26" s="362">
        <f t="shared" si="4"/>
        <v>0</v>
      </c>
      <c r="P26" s="354"/>
      <c r="Q26" s="366">
        <f>Q8*HIPERTENSO!X69</f>
        <v>0</v>
      </c>
      <c r="R26" s="366">
        <f>R8*HIPERTENSO!X70</f>
        <v>0</v>
      </c>
      <c r="S26" s="362">
        <f t="shared" si="5"/>
        <v>0</v>
      </c>
      <c r="T26" s="310"/>
      <c r="U26" s="1206">
        <f>(U8*IDOSO!X60)-((HIPERTENSO!P24+DIABÉTICO!Q24)*IDOSO!X60)</f>
        <v>0</v>
      </c>
      <c r="V26" s="1206"/>
      <c r="W26" s="365"/>
      <c r="X26" s="1206"/>
      <c r="Y26" s="1206"/>
      <c r="Z26" s="365"/>
      <c r="AA26" s="312">
        <f t="shared" si="3"/>
        <v>0</v>
      </c>
    </row>
    <row r="27" spans="2:27" s="216" customFormat="1" ht="24.75" customHeight="1" x14ac:dyDescent="0.2">
      <c r="B27" s="311" t="s">
        <v>73</v>
      </c>
      <c r="C27" s="367">
        <v>2</v>
      </c>
      <c r="E27" s="371"/>
      <c r="F27" s="1206"/>
      <c r="G27" s="1206"/>
      <c r="H27" s="354"/>
      <c r="I27" s="368" t="e">
        <f>#REF!</f>
        <v>#REF!</v>
      </c>
      <c r="J27" s="1221"/>
      <c r="K27" s="1221"/>
      <c r="L27" s="365"/>
      <c r="M27" s="366">
        <f>M8*DIABÉTICO!X73*DIABÉTICO!S17</f>
        <v>0</v>
      </c>
      <c r="N27" s="366">
        <f>N8*DIABÉTICO!X74*DIABÉTICO!S17</f>
        <v>0</v>
      </c>
      <c r="O27" s="362">
        <f t="shared" si="4"/>
        <v>0</v>
      </c>
      <c r="P27" s="354"/>
      <c r="Q27" s="366">
        <f>Q8*HIPERTENSO!X71</f>
        <v>0</v>
      </c>
      <c r="R27" s="366">
        <f>R8*HIPERTENSO!X70</f>
        <v>0</v>
      </c>
      <c r="S27" s="362">
        <f t="shared" si="5"/>
        <v>0</v>
      </c>
      <c r="T27" s="310"/>
      <c r="U27" s="1212">
        <f>(U8*IDOSO!X61)-((HIPERTENSO!P24+DIABÉTICO!Q24)*IDOSO!X61)</f>
        <v>0</v>
      </c>
      <c r="V27" s="1213"/>
      <c r="W27" s="365"/>
      <c r="X27" s="1212"/>
      <c r="Y27" s="1213"/>
      <c r="Z27" s="365"/>
      <c r="AA27" s="312">
        <f t="shared" si="3"/>
        <v>0</v>
      </c>
    </row>
    <row r="28" spans="2:27" s="216" customFormat="1" ht="24.75" customHeight="1" x14ac:dyDescent="0.2">
      <c r="B28" s="311" t="s">
        <v>74</v>
      </c>
      <c r="C28" s="367">
        <v>2</v>
      </c>
      <c r="E28" s="371"/>
      <c r="F28" s="1206"/>
      <c r="G28" s="1206"/>
      <c r="H28" s="354"/>
      <c r="I28" s="368" t="e">
        <f>#REF!</f>
        <v>#REF!</v>
      </c>
      <c r="J28" s="1221"/>
      <c r="K28" s="1221"/>
      <c r="L28" s="365"/>
      <c r="M28" s="366">
        <f>M8*DIABÉTICO!X75*DIABÉTICO!S17</f>
        <v>0</v>
      </c>
      <c r="N28" s="366">
        <f>N8*DIABÉTICO!X76*DIABÉTICO!S17</f>
        <v>0</v>
      </c>
      <c r="O28" s="362">
        <f t="shared" si="4"/>
        <v>0</v>
      </c>
      <c r="P28" s="354"/>
      <c r="Q28" s="366">
        <f>Q8*HIPERTENSO!X73</f>
        <v>0</v>
      </c>
      <c r="R28" s="366">
        <f>R8*HIPERTENSO!X74</f>
        <v>0</v>
      </c>
      <c r="S28" s="362">
        <f t="shared" si="5"/>
        <v>0</v>
      </c>
      <c r="T28" s="310"/>
      <c r="U28" s="1206"/>
      <c r="V28" s="1206"/>
      <c r="W28" s="365"/>
      <c r="X28" s="1206"/>
      <c r="Y28" s="1206"/>
      <c r="Z28" s="365"/>
      <c r="AA28" s="312">
        <f t="shared" si="3"/>
        <v>0</v>
      </c>
    </row>
    <row r="29" spans="2:27" s="216" customFormat="1" ht="24.75" customHeight="1" x14ac:dyDescent="0.2">
      <c r="B29" s="311" t="s">
        <v>451</v>
      </c>
      <c r="C29" s="367">
        <v>1</v>
      </c>
      <c r="E29" s="371"/>
      <c r="F29" s="1206"/>
      <c r="G29" s="1206"/>
      <c r="H29" s="354"/>
      <c r="I29" s="368" t="e">
        <f>#REF!</f>
        <v>#REF!</v>
      </c>
      <c r="J29" s="1221"/>
      <c r="K29" s="1221"/>
      <c r="L29" s="365"/>
      <c r="M29" s="366">
        <f>M8*DIABÉTICO!X77</f>
        <v>0</v>
      </c>
      <c r="N29" s="366">
        <f>N8*DIABÉTICO!X77</f>
        <v>0</v>
      </c>
      <c r="O29" s="362">
        <f t="shared" si="4"/>
        <v>0</v>
      </c>
      <c r="P29" s="354"/>
      <c r="Q29" s="366"/>
      <c r="R29" s="366"/>
      <c r="S29" s="362">
        <f t="shared" si="5"/>
        <v>0</v>
      </c>
      <c r="T29" s="310"/>
      <c r="U29" s="1206"/>
      <c r="V29" s="1206"/>
      <c r="W29" s="365"/>
      <c r="X29" s="1206"/>
      <c r="Y29" s="1206"/>
      <c r="Z29" s="365"/>
      <c r="AA29" s="312">
        <f t="shared" si="3"/>
        <v>0</v>
      </c>
    </row>
    <row r="30" spans="2:27" s="216" customFormat="1" ht="24.75" customHeight="1" x14ac:dyDescent="0.2">
      <c r="B30" s="311" t="s">
        <v>369</v>
      </c>
      <c r="C30" s="367">
        <v>1</v>
      </c>
      <c r="E30" s="371"/>
      <c r="F30" s="1206"/>
      <c r="G30" s="1206"/>
      <c r="H30" s="354"/>
      <c r="I30" s="368" t="e">
        <f>#REF!</f>
        <v>#REF!</v>
      </c>
      <c r="J30" s="1221"/>
      <c r="K30" s="1221"/>
      <c r="L30" s="365"/>
      <c r="M30" s="366">
        <f>M8*DIABÉTICO!X78</f>
        <v>0</v>
      </c>
      <c r="N30" s="366">
        <f>N8*DIABÉTICO!X78</f>
        <v>0</v>
      </c>
      <c r="O30" s="362">
        <f t="shared" si="4"/>
        <v>0</v>
      </c>
      <c r="P30" s="354"/>
      <c r="Q30" s="366"/>
      <c r="R30" s="366"/>
      <c r="S30" s="362">
        <f t="shared" si="5"/>
        <v>0</v>
      </c>
      <c r="T30" s="310"/>
      <c r="U30" s="1206"/>
      <c r="V30" s="1206"/>
      <c r="W30" s="365"/>
      <c r="X30" s="1206"/>
      <c r="Y30" s="1206"/>
      <c r="Z30" s="365"/>
      <c r="AA30" s="312">
        <f t="shared" si="3"/>
        <v>0</v>
      </c>
    </row>
    <row r="31" spans="2:27" s="216" customFormat="1" ht="24.75" customHeight="1" x14ac:dyDescent="0.2">
      <c r="B31" s="311" t="s">
        <v>370</v>
      </c>
      <c r="C31" s="367">
        <v>1</v>
      </c>
      <c r="E31" s="371"/>
      <c r="F31" s="1206"/>
      <c r="G31" s="1206"/>
      <c r="H31" s="354"/>
      <c r="I31" s="368" t="e">
        <f>#REF!</f>
        <v>#REF!</v>
      </c>
      <c r="J31" s="1221"/>
      <c r="K31" s="1221"/>
      <c r="L31" s="365"/>
      <c r="M31" s="366">
        <f>M8*DIABÉTICO!X79</f>
        <v>0</v>
      </c>
      <c r="N31" s="366">
        <f>N8*DIABÉTICO!X79</f>
        <v>0</v>
      </c>
      <c r="O31" s="362">
        <f t="shared" si="4"/>
        <v>0</v>
      </c>
      <c r="P31" s="354"/>
      <c r="Q31" s="366"/>
      <c r="R31" s="366"/>
      <c r="S31" s="362">
        <f t="shared" si="5"/>
        <v>0</v>
      </c>
      <c r="T31" s="310"/>
      <c r="U31" s="1206"/>
      <c r="V31" s="1206"/>
      <c r="W31" s="365"/>
      <c r="X31" s="1206"/>
      <c r="Y31" s="1206"/>
      <c r="Z31" s="365"/>
      <c r="AA31" s="312">
        <f t="shared" si="3"/>
        <v>0</v>
      </c>
    </row>
    <row r="32" spans="2:27" s="216" customFormat="1" ht="24.75" customHeight="1" x14ac:dyDescent="0.2">
      <c r="B32" s="311" t="s">
        <v>368</v>
      </c>
      <c r="C32" s="367">
        <v>1</v>
      </c>
      <c r="E32" s="371"/>
      <c r="F32" s="1206"/>
      <c r="G32" s="1206"/>
      <c r="H32" s="354"/>
      <c r="I32" s="368" t="e">
        <f>#REF!</f>
        <v>#REF!</v>
      </c>
      <c r="J32" s="1221"/>
      <c r="K32" s="1221"/>
      <c r="L32" s="365"/>
      <c r="M32" s="366">
        <f>M8*DIABÉTICO!X80</f>
        <v>0</v>
      </c>
      <c r="N32" s="366">
        <f>N8*DIABÉTICO!X80</f>
        <v>0</v>
      </c>
      <c r="O32" s="362">
        <f t="shared" si="4"/>
        <v>0</v>
      </c>
      <c r="P32" s="354"/>
      <c r="Q32" s="366"/>
      <c r="R32" s="366"/>
      <c r="S32" s="362">
        <f t="shared" si="5"/>
        <v>0</v>
      </c>
      <c r="T32" s="310"/>
      <c r="U32" s="1206"/>
      <c r="V32" s="1206"/>
      <c r="W32" s="365"/>
      <c r="X32" s="1206"/>
      <c r="Y32" s="1206"/>
      <c r="Z32" s="365"/>
      <c r="AA32" s="312">
        <f t="shared" si="3"/>
        <v>0</v>
      </c>
    </row>
    <row r="33" spans="2:27" s="216" customFormat="1" ht="24.75" customHeight="1" x14ac:dyDescent="0.2">
      <c r="B33" s="311" t="s">
        <v>448</v>
      </c>
      <c r="C33" s="367">
        <v>2</v>
      </c>
      <c r="E33" s="371"/>
      <c r="F33" s="1206"/>
      <c r="G33" s="1206"/>
      <c r="H33" s="354"/>
      <c r="I33" s="368" t="e">
        <f>#REF!</f>
        <v>#REF!</v>
      </c>
      <c r="J33" s="1221"/>
      <c r="K33" s="1221"/>
      <c r="L33" s="365"/>
      <c r="M33" s="366">
        <f>M8*DIABÉTICO!X81*DIABÉTICO!S17</f>
        <v>0</v>
      </c>
      <c r="N33" s="366">
        <f>M8*DIABÉTICO!X82*DIABÉTICO!S17</f>
        <v>0</v>
      </c>
      <c r="O33" s="362">
        <f t="shared" si="4"/>
        <v>0</v>
      </c>
      <c r="P33" s="354"/>
      <c r="Q33" s="366">
        <f>Q8*HIPERTENSO!X75</f>
        <v>0</v>
      </c>
      <c r="R33" s="366">
        <f>R8*HIPERTENSO!X75</f>
        <v>0</v>
      </c>
      <c r="S33" s="362">
        <f t="shared" si="5"/>
        <v>0</v>
      </c>
      <c r="T33" s="310"/>
      <c r="U33" s="1206"/>
      <c r="V33" s="1206"/>
      <c r="W33" s="365"/>
      <c r="X33" s="1206"/>
      <c r="Y33" s="1206"/>
      <c r="Z33" s="365"/>
      <c r="AA33" s="312">
        <f t="shared" si="3"/>
        <v>0</v>
      </c>
    </row>
    <row r="34" spans="2:27" s="216" customFormat="1" ht="24.75" customHeight="1" x14ac:dyDescent="0.2">
      <c r="B34" s="311" t="s">
        <v>571</v>
      </c>
      <c r="C34" s="367"/>
      <c r="E34" s="371"/>
      <c r="F34" s="1206">
        <f>F8*GESTANTE!X58</f>
        <v>0</v>
      </c>
      <c r="G34" s="1206"/>
      <c r="H34" s="354"/>
      <c r="I34" s="368" t="e">
        <f>#REF!</f>
        <v>#REF!</v>
      </c>
      <c r="J34" s="1221"/>
      <c r="K34" s="1221"/>
      <c r="L34" s="365"/>
      <c r="M34" s="366"/>
      <c r="N34" s="366"/>
      <c r="O34" s="362">
        <f t="shared" si="4"/>
        <v>0</v>
      </c>
      <c r="P34" s="354"/>
      <c r="Q34" s="366"/>
      <c r="R34" s="366"/>
      <c r="S34" s="362">
        <f t="shared" si="5"/>
        <v>0</v>
      </c>
      <c r="T34" s="310"/>
      <c r="U34" s="1206"/>
      <c r="V34" s="1206"/>
      <c r="W34" s="365"/>
      <c r="X34" s="1206"/>
      <c r="Y34" s="1206"/>
      <c r="Z34" s="365"/>
      <c r="AA34" s="312">
        <f t="shared" si="3"/>
        <v>0</v>
      </c>
    </row>
    <row r="35" spans="2:27" s="216" customFormat="1" ht="24.75" customHeight="1" x14ac:dyDescent="0.2">
      <c r="B35" s="311" t="s">
        <v>1126</v>
      </c>
      <c r="C35" s="367"/>
      <c r="E35" s="371"/>
      <c r="F35" s="1206">
        <f>F8*GESTANTE!X59</f>
        <v>0</v>
      </c>
      <c r="G35" s="1206"/>
      <c r="H35" s="354"/>
      <c r="I35" s="368" t="e">
        <f>#REF!</f>
        <v>#REF!</v>
      </c>
      <c r="J35" s="1221"/>
      <c r="K35" s="1221"/>
      <c r="L35" s="365"/>
      <c r="M35" s="366"/>
      <c r="N35" s="366"/>
      <c r="O35" s="362">
        <f t="shared" si="4"/>
        <v>0</v>
      </c>
      <c r="P35" s="354"/>
      <c r="Q35" s="366"/>
      <c r="R35" s="366"/>
      <c r="S35" s="362">
        <f t="shared" si="5"/>
        <v>0</v>
      </c>
      <c r="T35" s="310"/>
      <c r="U35" s="1206"/>
      <c r="V35" s="1206"/>
      <c r="W35" s="365"/>
      <c r="X35" s="1206"/>
      <c r="Y35" s="1206"/>
      <c r="Z35" s="365"/>
      <c r="AA35" s="312">
        <f t="shared" si="3"/>
        <v>0</v>
      </c>
    </row>
    <row r="36" spans="2:27" s="216" customFormat="1" ht="24.75" customHeight="1" x14ac:dyDescent="0.2">
      <c r="B36" s="311" t="s">
        <v>1119</v>
      </c>
      <c r="C36" s="367"/>
      <c r="E36" s="371"/>
      <c r="F36" s="1206">
        <f>F8*GESTANTE!X60</f>
        <v>0</v>
      </c>
      <c r="G36" s="1206"/>
      <c r="H36" s="354"/>
      <c r="I36" s="368" t="e">
        <f>#REF!</f>
        <v>#REF!</v>
      </c>
      <c r="J36" s="1221"/>
      <c r="K36" s="1221"/>
      <c r="L36" s="365"/>
      <c r="M36" s="366"/>
      <c r="N36" s="366"/>
      <c r="O36" s="362">
        <f t="shared" si="4"/>
        <v>0</v>
      </c>
      <c r="P36" s="354"/>
      <c r="Q36" s="366"/>
      <c r="R36" s="366"/>
      <c r="S36" s="362">
        <f t="shared" si="5"/>
        <v>0</v>
      </c>
      <c r="T36" s="310"/>
      <c r="U36" s="1206"/>
      <c r="V36" s="1206"/>
      <c r="W36" s="365"/>
      <c r="X36" s="1206"/>
      <c r="Y36" s="1206"/>
      <c r="Z36" s="365"/>
      <c r="AA36" s="312">
        <f t="shared" si="3"/>
        <v>0</v>
      </c>
    </row>
    <row r="37" spans="2:27" s="216" customFormat="1" ht="24.75" customHeight="1" x14ac:dyDescent="0.2">
      <c r="B37" s="311" t="s">
        <v>1127</v>
      </c>
      <c r="C37" s="367"/>
      <c r="E37" s="371"/>
      <c r="F37" s="1206">
        <f>F8*GESTANTE!X61</f>
        <v>0</v>
      </c>
      <c r="G37" s="1206"/>
      <c r="H37" s="354"/>
      <c r="I37" s="368" t="e">
        <f>#REF!</f>
        <v>#REF!</v>
      </c>
      <c r="J37" s="1221"/>
      <c r="K37" s="1221"/>
      <c r="L37" s="365"/>
      <c r="M37" s="366"/>
      <c r="N37" s="366"/>
      <c r="O37" s="362">
        <f t="shared" si="4"/>
        <v>0</v>
      </c>
      <c r="P37" s="354"/>
      <c r="Q37" s="366"/>
      <c r="R37" s="366"/>
      <c r="S37" s="362">
        <f t="shared" si="5"/>
        <v>0</v>
      </c>
      <c r="T37" s="310"/>
      <c r="U37" s="1206"/>
      <c r="V37" s="1206"/>
      <c r="W37" s="365"/>
      <c r="X37" s="1206"/>
      <c r="Y37" s="1206"/>
      <c r="Z37" s="365"/>
      <c r="AA37" s="312">
        <f t="shared" si="3"/>
        <v>0</v>
      </c>
    </row>
    <row r="38" spans="2:27" s="216" customFormat="1" ht="24.75" customHeight="1" x14ac:dyDescent="0.2">
      <c r="B38" s="311" t="s">
        <v>75</v>
      </c>
      <c r="C38" s="367">
        <v>2</v>
      </c>
      <c r="E38" s="371"/>
      <c r="F38" s="1206">
        <f>F8*GESTANTE!X62</f>
        <v>0</v>
      </c>
      <c r="G38" s="1206"/>
      <c r="H38" s="354"/>
      <c r="I38" s="368" t="e">
        <f>#REF!</f>
        <v>#REF!</v>
      </c>
      <c r="J38" s="1221"/>
      <c r="K38" s="1221"/>
      <c r="L38" s="365"/>
      <c r="M38" s="366">
        <f>M8*DIABÉTICO!X83*DIABÉTICO!S17</f>
        <v>0</v>
      </c>
      <c r="N38" s="366">
        <f>N8*DIABÉTICO!X83*DIABÉTICO!S17</f>
        <v>0</v>
      </c>
      <c r="O38" s="362">
        <f t="shared" si="4"/>
        <v>0</v>
      </c>
      <c r="P38" s="354"/>
      <c r="Q38" s="366">
        <f>Q8*HIPERTENSO!X76</f>
        <v>0</v>
      </c>
      <c r="R38" s="366">
        <f>R8*HIPERTENSO!X77</f>
        <v>0</v>
      </c>
      <c r="S38" s="362">
        <f t="shared" si="5"/>
        <v>0</v>
      </c>
      <c r="T38" s="310"/>
      <c r="U38" s="1206"/>
      <c r="V38" s="1206"/>
      <c r="W38" s="365"/>
      <c r="X38" s="1206"/>
      <c r="Y38" s="1206"/>
      <c r="Z38" s="365"/>
      <c r="AA38" s="312">
        <f t="shared" si="3"/>
        <v>0</v>
      </c>
    </row>
    <row r="39" spans="2:27" s="216" customFormat="1" ht="24.75" customHeight="1" x14ac:dyDescent="0.2">
      <c r="B39" s="311" t="s">
        <v>85</v>
      </c>
      <c r="C39" s="367"/>
      <c r="E39" s="371"/>
      <c r="F39" s="1206">
        <f>F8*GESTANTE!X63</f>
        <v>0</v>
      </c>
      <c r="G39" s="1206"/>
      <c r="H39" s="354"/>
      <c r="I39" s="368" t="e">
        <f>#REF!</f>
        <v>#REF!</v>
      </c>
      <c r="J39" s="1221"/>
      <c r="K39" s="1221"/>
      <c r="L39" s="365"/>
      <c r="M39" s="366"/>
      <c r="N39" s="366"/>
      <c r="O39" s="362">
        <f t="shared" ref="O39:O45" si="6">SUM(M39:N39)</f>
        <v>0</v>
      </c>
      <c r="P39" s="354"/>
      <c r="Q39" s="366"/>
      <c r="R39" s="366"/>
      <c r="S39" s="362">
        <f t="shared" si="5"/>
        <v>0</v>
      </c>
      <c r="T39" s="310"/>
      <c r="U39" s="1206"/>
      <c r="V39" s="1206"/>
      <c r="W39" s="365"/>
      <c r="X39" s="1206"/>
      <c r="Y39" s="1206"/>
      <c r="Z39" s="365"/>
      <c r="AA39" s="312">
        <f t="shared" si="3"/>
        <v>0</v>
      </c>
    </row>
    <row r="40" spans="2:27" s="216" customFormat="1" ht="24.75" customHeight="1" x14ac:dyDescent="0.2">
      <c r="B40" s="311" t="s">
        <v>447</v>
      </c>
      <c r="C40" s="367"/>
      <c r="E40" s="371"/>
      <c r="F40" s="1206">
        <f>F8*GESTANTE!X66</f>
        <v>0</v>
      </c>
      <c r="G40" s="1206"/>
      <c r="H40" s="354"/>
      <c r="I40" s="368" t="e">
        <f>#REF!</f>
        <v>#REF!</v>
      </c>
      <c r="J40" s="1221"/>
      <c r="K40" s="1221"/>
      <c r="L40" s="365"/>
      <c r="M40" s="366"/>
      <c r="N40" s="366"/>
      <c r="O40" s="362">
        <f t="shared" si="6"/>
        <v>0</v>
      </c>
      <c r="P40" s="354"/>
      <c r="Q40" s="366"/>
      <c r="R40" s="366"/>
      <c r="S40" s="362">
        <f t="shared" si="5"/>
        <v>0</v>
      </c>
      <c r="T40" s="310"/>
      <c r="U40" s="1206"/>
      <c r="V40" s="1206"/>
      <c r="W40" s="365"/>
      <c r="X40" s="1206"/>
      <c r="Y40" s="1206"/>
      <c r="Z40" s="365"/>
      <c r="AA40" s="312">
        <f t="shared" si="3"/>
        <v>0</v>
      </c>
    </row>
    <row r="41" spans="2:27" s="216" customFormat="1" ht="24.75" customHeight="1" x14ac:dyDescent="0.2">
      <c r="B41" s="311" t="s">
        <v>645</v>
      </c>
      <c r="C41" s="367"/>
      <c r="E41" s="371"/>
      <c r="F41" s="1206">
        <f>F8*GESTANTE!X65</f>
        <v>0</v>
      </c>
      <c r="G41" s="1206"/>
      <c r="H41" s="354"/>
      <c r="I41" s="368"/>
      <c r="J41" s="1221"/>
      <c r="K41" s="1221"/>
      <c r="L41" s="365"/>
      <c r="M41" s="366"/>
      <c r="N41" s="366"/>
      <c r="O41" s="443">
        <f t="shared" si="6"/>
        <v>0</v>
      </c>
      <c r="P41" s="354"/>
      <c r="Q41" s="366"/>
      <c r="R41" s="366"/>
      <c r="S41" s="443">
        <f t="shared" si="5"/>
        <v>0</v>
      </c>
      <c r="T41" s="310"/>
      <c r="U41" s="1206"/>
      <c r="V41" s="1206"/>
      <c r="W41" s="365"/>
      <c r="X41" s="1206"/>
      <c r="Y41" s="1206"/>
      <c r="Z41" s="365"/>
      <c r="AA41" s="312">
        <f t="shared" si="3"/>
        <v>0</v>
      </c>
    </row>
    <row r="42" spans="2:27" s="216" customFormat="1" ht="24.75" customHeight="1" x14ac:dyDescent="0.2">
      <c r="B42" s="311" t="s">
        <v>86</v>
      </c>
      <c r="C42" s="367"/>
      <c r="E42" s="371"/>
      <c r="F42" s="1206">
        <f>F8*GESTANTE!X68</f>
        <v>0</v>
      </c>
      <c r="G42" s="1206"/>
      <c r="H42" s="354"/>
      <c r="I42" s="368" t="e">
        <f>#REF!</f>
        <v>#REF!</v>
      </c>
      <c r="J42" s="1221"/>
      <c r="K42" s="1221"/>
      <c r="L42" s="365"/>
      <c r="M42" s="366"/>
      <c r="N42" s="366"/>
      <c r="O42" s="362">
        <f t="shared" si="6"/>
        <v>0</v>
      </c>
      <c r="P42" s="354"/>
      <c r="Q42" s="366"/>
      <c r="R42" s="366"/>
      <c r="S42" s="362">
        <f t="shared" si="5"/>
        <v>0</v>
      </c>
      <c r="T42" s="310"/>
      <c r="U42" s="1206">
        <f>Cadastro!AU28*IDOSO!X62*IDOSO!AD11</f>
        <v>0</v>
      </c>
      <c r="V42" s="1206"/>
      <c r="W42" s="365"/>
      <c r="X42" s="1206">
        <f>IDOSO!X62*('Ap.Diag.'!X8-(Cadastro!AU28*IDOSO!AD11))</f>
        <v>0</v>
      </c>
      <c r="Y42" s="1206"/>
      <c r="Z42" s="365"/>
      <c r="AA42" s="312">
        <f t="shared" si="3"/>
        <v>0</v>
      </c>
    </row>
    <row r="43" spans="2:27" s="216" customFormat="1" ht="24.75" customHeight="1" x14ac:dyDescent="0.2">
      <c r="B43" s="311" t="s">
        <v>87</v>
      </c>
      <c r="C43" s="367"/>
      <c r="E43" s="371"/>
      <c r="F43" s="1206">
        <f>F8*GESTANTE!X69</f>
        <v>0</v>
      </c>
      <c r="G43" s="1206"/>
      <c r="H43" s="354"/>
      <c r="I43" s="368" t="e">
        <f>#REF!</f>
        <v>#REF!</v>
      </c>
      <c r="J43" s="1221"/>
      <c r="K43" s="1221"/>
      <c r="L43" s="365"/>
      <c r="M43" s="366"/>
      <c r="N43" s="366"/>
      <c r="O43" s="362">
        <f t="shared" si="6"/>
        <v>0</v>
      </c>
      <c r="P43" s="354"/>
      <c r="Q43" s="366"/>
      <c r="R43" s="366"/>
      <c r="S43" s="362">
        <f t="shared" si="5"/>
        <v>0</v>
      </c>
      <c r="T43" s="310"/>
      <c r="U43" s="1206"/>
      <c r="V43" s="1206"/>
      <c r="W43" s="365"/>
      <c r="X43" s="1206"/>
      <c r="Y43" s="1206"/>
      <c r="Z43" s="365"/>
      <c r="AA43" s="312">
        <f t="shared" si="3"/>
        <v>0</v>
      </c>
    </row>
    <row r="44" spans="2:27" s="216" customFormat="1" ht="24.75" customHeight="1" x14ac:dyDescent="0.2">
      <c r="B44" s="311" t="s">
        <v>88</v>
      </c>
      <c r="C44" s="367">
        <v>1</v>
      </c>
      <c r="E44" s="371"/>
      <c r="F44" s="1206"/>
      <c r="G44" s="1206"/>
      <c r="H44" s="354"/>
      <c r="I44" s="368" t="e">
        <f>#REF!</f>
        <v>#REF!</v>
      </c>
      <c r="J44" s="1221"/>
      <c r="K44" s="1221"/>
      <c r="L44" s="365"/>
      <c r="M44" s="366">
        <f>M8*DIABÉTICO!X84*DIABÉTICO!S17</f>
        <v>0</v>
      </c>
      <c r="N44" s="366">
        <f>N8*DIABÉTICO!X84*DIABÉTICO!S17</f>
        <v>0</v>
      </c>
      <c r="O44" s="362">
        <f t="shared" si="6"/>
        <v>0</v>
      </c>
      <c r="P44" s="354"/>
      <c r="Q44" s="366">
        <f>Q8*HIPERTENSO!X78</f>
        <v>0</v>
      </c>
      <c r="R44" s="366">
        <f>R8*HIPERTENSO!X78</f>
        <v>0</v>
      </c>
      <c r="S44" s="362">
        <f t="shared" si="5"/>
        <v>0</v>
      </c>
      <c r="T44" s="310"/>
      <c r="U44" s="1206"/>
      <c r="V44" s="1206"/>
      <c r="W44" s="365"/>
      <c r="X44" s="1206"/>
      <c r="Y44" s="1206"/>
      <c r="Z44" s="365"/>
      <c r="AA44" s="312">
        <f t="shared" si="3"/>
        <v>0</v>
      </c>
    </row>
    <row r="45" spans="2:27" s="216" customFormat="1" ht="24.75" customHeight="1" x14ac:dyDescent="0.2">
      <c r="B45" s="311" t="s">
        <v>367</v>
      </c>
      <c r="C45" s="367">
        <v>2</v>
      </c>
      <c r="E45" s="371"/>
      <c r="F45" s="1206"/>
      <c r="G45" s="1206"/>
      <c r="H45" s="354"/>
      <c r="I45" s="368" t="e">
        <f>#REF!</f>
        <v>#REF!</v>
      </c>
      <c r="J45" s="1221"/>
      <c r="K45" s="1221"/>
      <c r="L45" s="365"/>
      <c r="M45" s="366">
        <f>M8*DIABÉTICO!X85*DIABÉTICO!S17</f>
        <v>0</v>
      </c>
      <c r="N45" s="366">
        <f>N8*DIABÉTICO!X86*DIABÉTICO!S17</f>
        <v>0</v>
      </c>
      <c r="O45" s="362">
        <f t="shared" si="6"/>
        <v>0</v>
      </c>
      <c r="P45" s="354"/>
      <c r="Q45" s="366">
        <f>Q8*HIPERTENSO!X79</f>
        <v>0</v>
      </c>
      <c r="R45" s="366">
        <f>R8*HIPERTENSO!X79</f>
        <v>0</v>
      </c>
      <c r="S45" s="362">
        <f t="shared" si="5"/>
        <v>0</v>
      </c>
      <c r="T45" s="310"/>
      <c r="U45" s="1206"/>
      <c r="V45" s="1206"/>
      <c r="W45" s="365"/>
      <c r="X45" s="1206"/>
      <c r="Y45" s="1206"/>
      <c r="Z45" s="365"/>
      <c r="AA45" s="312">
        <f t="shared" si="3"/>
        <v>0</v>
      </c>
    </row>
    <row r="46" spans="2:27" s="216" customFormat="1" ht="24.75" customHeight="1" x14ac:dyDescent="0.2">
      <c r="B46" s="311" t="s">
        <v>89</v>
      </c>
      <c r="C46" s="369"/>
      <c r="E46" s="371"/>
      <c r="F46" s="1206"/>
      <c r="G46" s="1206"/>
      <c r="H46" s="354"/>
      <c r="I46" s="370" t="e">
        <f>#REF!</f>
        <v>#REF!</v>
      </c>
      <c r="J46" s="1222"/>
      <c r="K46" s="1223"/>
      <c r="L46" s="365"/>
      <c r="M46" s="366"/>
      <c r="N46" s="366"/>
      <c r="O46" s="362">
        <f>SUM(M46:N46)</f>
        <v>0</v>
      </c>
      <c r="P46" s="354"/>
      <c r="Q46" s="366">
        <f>Q8*HIPERTENSO!X80</f>
        <v>0</v>
      </c>
      <c r="R46" s="366">
        <f>R8*HIPERTENSO!X80</f>
        <v>0</v>
      </c>
      <c r="S46" s="362">
        <f>SUM(Q46:R46)</f>
        <v>0</v>
      </c>
      <c r="T46" s="310"/>
      <c r="U46" s="1206"/>
      <c r="V46" s="1206"/>
      <c r="W46" s="365"/>
      <c r="X46" s="1206"/>
      <c r="Y46" s="1206"/>
      <c r="Z46" s="365"/>
      <c r="AA46" s="312">
        <f t="shared" si="3"/>
        <v>0</v>
      </c>
    </row>
    <row r="47" spans="2:27" s="216" customFormat="1" ht="24.75" customHeight="1" x14ac:dyDescent="0.2">
      <c r="B47" s="311" t="s">
        <v>427</v>
      </c>
      <c r="C47" s="369"/>
      <c r="E47" s="371"/>
      <c r="F47" s="1206"/>
      <c r="G47" s="1206"/>
      <c r="H47" s="354"/>
      <c r="I47" s="370"/>
      <c r="J47" s="1222"/>
      <c r="K47" s="1223"/>
      <c r="L47" s="365"/>
      <c r="M47" s="366"/>
      <c r="N47" s="366"/>
      <c r="O47" s="443">
        <f>SUM(M47:N47)</f>
        <v>0</v>
      </c>
      <c r="P47" s="354"/>
      <c r="Q47" s="366"/>
      <c r="R47" s="366"/>
      <c r="S47" s="443">
        <f>SUM(Q47:R47)</f>
        <v>0</v>
      </c>
      <c r="T47" s="310"/>
      <c r="U47" s="1206">
        <f>((Cadastro!AU28+Cadastro!AU29)*IDOSO!X63*IDOSO!AD11)/2</f>
        <v>0</v>
      </c>
      <c r="V47" s="1206"/>
      <c r="W47" s="365"/>
      <c r="X47" s="1206">
        <f>(MULHER!V34*'Ap.Diag.'!Y8)-U47</f>
        <v>0</v>
      </c>
      <c r="Y47" s="1206"/>
      <c r="Z47" s="365"/>
      <c r="AA47" s="312">
        <f t="shared" si="3"/>
        <v>0</v>
      </c>
    </row>
    <row r="48" spans="2:27" s="216" customFormat="1" ht="24.75" customHeight="1" x14ac:dyDescent="0.2">
      <c r="B48" s="311" t="s">
        <v>1123</v>
      </c>
      <c r="C48" s="369"/>
      <c r="E48" s="371"/>
      <c r="F48" s="1206"/>
      <c r="G48" s="1206"/>
      <c r="H48" s="354"/>
      <c r="I48" s="370"/>
      <c r="J48" s="1222"/>
      <c r="K48" s="1223"/>
      <c r="L48" s="365"/>
      <c r="M48" s="366"/>
      <c r="N48" s="366"/>
      <c r="O48" s="443">
        <f>SUM(M48:N48)</f>
        <v>0</v>
      </c>
      <c r="P48" s="354"/>
      <c r="Q48" s="366"/>
      <c r="R48" s="366"/>
      <c r="S48" s="443">
        <f>SUM(Q48:R48)</f>
        <v>0</v>
      </c>
      <c r="T48" s="310"/>
      <c r="U48" s="1206">
        <f>(Cadastro!BS28+Cadastro!BS29+Cadastro!BS30)*IDOSO!AD11*IDOSO!X64</f>
        <v>0</v>
      </c>
      <c r="V48" s="1206"/>
      <c r="W48" s="365"/>
      <c r="X48" s="1206"/>
      <c r="Y48" s="1206"/>
      <c r="Z48" s="365"/>
      <c r="AA48" s="312">
        <f t="shared" si="3"/>
        <v>0</v>
      </c>
    </row>
    <row r="49" spans="2:27" s="216" customFormat="1" ht="24.75" customHeight="1" x14ac:dyDescent="0.2">
      <c r="B49" s="311" t="s">
        <v>923</v>
      </c>
      <c r="C49" s="369"/>
      <c r="E49" s="371"/>
      <c r="F49" s="1206"/>
      <c r="G49" s="1206"/>
      <c r="H49" s="354"/>
      <c r="I49" s="370"/>
      <c r="J49" s="1222"/>
      <c r="K49" s="1223"/>
      <c r="L49" s="365"/>
      <c r="M49" s="366"/>
      <c r="N49" s="366"/>
      <c r="O49" s="443">
        <f>SUM(M49:N49)</f>
        <v>0</v>
      </c>
      <c r="P49" s="354"/>
      <c r="Q49" s="366"/>
      <c r="R49" s="366"/>
      <c r="S49" s="443">
        <f>SUM(Q49:R49)</f>
        <v>0</v>
      </c>
      <c r="T49" s="310"/>
      <c r="U49" s="1206">
        <f>(Cadastro!BG28+Cadastro!BG29+Cadastro!BG30)*IDOSO!X65*IDOSO!AD11</f>
        <v>0</v>
      </c>
      <c r="V49" s="1206"/>
      <c r="W49" s="365"/>
      <c r="X49" s="1206"/>
      <c r="Y49" s="1206"/>
      <c r="Z49" s="365"/>
      <c r="AA49" s="312">
        <f t="shared" si="3"/>
        <v>0</v>
      </c>
    </row>
    <row r="50" spans="2:27" s="216" customFormat="1" ht="24.75" customHeight="1" x14ac:dyDescent="0.2">
      <c r="B50" s="314" t="s">
        <v>1124</v>
      </c>
      <c r="C50" s="369"/>
      <c r="E50" s="371"/>
      <c r="F50" s="1206"/>
      <c r="G50" s="1206"/>
      <c r="H50" s="354"/>
      <c r="I50" s="370"/>
      <c r="J50" s="1222"/>
      <c r="K50" s="1223"/>
      <c r="L50" s="365"/>
      <c r="M50" s="366"/>
      <c r="N50" s="366"/>
      <c r="O50" s="443">
        <f>SUM(M50:N50)</f>
        <v>0</v>
      </c>
      <c r="P50" s="354"/>
      <c r="Q50" s="366"/>
      <c r="R50" s="366"/>
      <c r="S50" s="443">
        <f>SUM(Q50:R50)</f>
        <v>0</v>
      </c>
      <c r="T50" s="310"/>
      <c r="U50" s="1206">
        <f>((Cadastro!AU29+Cadastro!AU30+Cadastro!AU31+Cadastro!AU32)*IDOSO!X66)+((Cadastro!BG31+Cadastro!BG32)*IDOSO!X66)*IDOSO!AD11</f>
        <v>0</v>
      </c>
      <c r="V50" s="1206"/>
      <c r="W50" s="365"/>
      <c r="X50" s="1206"/>
      <c r="Y50" s="1206"/>
      <c r="Z50" s="365"/>
      <c r="AA50" s="312">
        <f t="shared" si="3"/>
        <v>0</v>
      </c>
    </row>
    <row r="51" spans="2:27" ht="30" customHeight="1" x14ac:dyDescent="0.2">
      <c r="B51" s="244"/>
      <c r="C51" s="244"/>
    </row>
    <row r="52" spans="2:27" ht="9.75" customHeight="1" x14ac:dyDescent="0.2">
      <c r="C52" s="340"/>
      <c r="F52" s="344"/>
      <c r="G52" s="344"/>
      <c r="H52" s="344"/>
      <c r="I52" s="344"/>
      <c r="J52" s="344"/>
      <c r="K52" s="344"/>
      <c r="L52" s="344"/>
      <c r="M52" s="344"/>
      <c r="N52" s="344"/>
      <c r="P52" s="344"/>
      <c r="Q52" s="344"/>
      <c r="R52" s="344"/>
      <c r="S52" s="344"/>
      <c r="T52" s="344"/>
      <c r="U52" s="344"/>
      <c r="V52" s="344"/>
      <c r="W52" s="344"/>
      <c r="X52" s="344"/>
      <c r="Y52" s="344"/>
      <c r="Z52" s="344"/>
      <c r="AA52" s="344"/>
    </row>
    <row r="53" spans="2:27" s="344" customFormat="1" ht="30.75" customHeight="1" x14ac:dyDescent="0.2">
      <c r="B53" s="340"/>
      <c r="C53" s="340"/>
    </row>
    <row r="54" spans="2:27" s="344" customFormat="1" ht="20.25" customHeight="1" x14ac:dyDescent="0.2">
      <c r="B54" s="340"/>
      <c r="C54" s="340"/>
      <c r="F54" s="359"/>
      <c r="G54" s="359"/>
      <c r="H54" s="359"/>
      <c r="I54" s="359"/>
      <c r="J54" s="359"/>
      <c r="K54" s="359"/>
      <c r="L54" s="359"/>
      <c r="M54" s="359"/>
      <c r="N54" s="359"/>
      <c r="O54" s="359"/>
      <c r="P54" s="359"/>
      <c r="Q54" s="359"/>
      <c r="R54" s="359"/>
      <c r="S54" s="359"/>
      <c r="T54" s="359"/>
      <c r="U54" s="359"/>
      <c r="V54" s="359"/>
      <c r="W54" s="359"/>
      <c r="X54" s="359"/>
      <c r="Y54" s="359"/>
      <c r="Z54" s="359"/>
      <c r="AA54" s="359"/>
    </row>
    <row r="55" spans="2:27" s="359" customFormat="1" ht="20.25" hidden="1" customHeight="1" x14ac:dyDescent="0.2">
      <c r="B55" s="340"/>
      <c r="C55" s="340"/>
      <c r="F55" s="344"/>
      <c r="G55" s="344"/>
      <c r="H55" s="344"/>
      <c r="I55" s="344"/>
      <c r="J55" s="344"/>
      <c r="K55" s="344"/>
      <c r="L55" s="344"/>
      <c r="M55" s="344"/>
      <c r="N55" s="344"/>
      <c r="O55" s="344"/>
      <c r="P55" s="344"/>
      <c r="Q55" s="344"/>
      <c r="R55" s="344"/>
      <c r="S55" s="344"/>
      <c r="T55" s="344"/>
      <c r="U55" s="344"/>
      <c r="V55" s="344"/>
      <c r="W55" s="344"/>
      <c r="X55" s="344"/>
      <c r="Y55" s="344"/>
      <c r="Z55" s="344"/>
      <c r="AA55" s="344"/>
    </row>
    <row r="56" spans="2:27" s="344" customFormat="1" ht="9.75" customHeight="1" x14ac:dyDescent="0.2"/>
    <row r="57" spans="2:27" s="344" customFormat="1" ht="24.75" customHeight="1" x14ac:dyDescent="0.2"/>
    <row r="58" spans="2:27" s="344" customFormat="1" ht="9.75" customHeight="1" x14ac:dyDescent="0.2">
      <c r="B58" s="359"/>
      <c r="C58" s="359"/>
    </row>
    <row r="59" spans="2:27" s="344" customFormat="1" ht="24.75" customHeight="1" x14ac:dyDescent="0.2"/>
    <row r="60" spans="2:27" s="344" customFormat="1" ht="24.75" customHeight="1" x14ac:dyDescent="0.2"/>
    <row r="61" spans="2:27" s="344" customFormat="1" ht="24.75" customHeight="1" x14ac:dyDescent="0.2"/>
    <row r="62" spans="2:27" s="344" customFormat="1" ht="24.75" customHeight="1" x14ac:dyDescent="0.2"/>
    <row r="63" spans="2:27" s="344" customFormat="1" ht="24.75" customHeight="1" x14ac:dyDescent="0.2"/>
    <row r="64" spans="2:27" s="344" customFormat="1" ht="24.75" customHeight="1" x14ac:dyDescent="0.2"/>
    <row r="65" s="344" customFormat="1" ht="24.75" customHeight="1" x14ac:dyDescent="0.2"/>
    <row r="66" s="344" customFormat="1" ht="24.75" customHeight="1" x14ac:dyDescent="0.2"/>
    <row r="67" s="344" customFormat="1" ht="24.75" customHeight="1" x14ac:dyDescent="0.2"/>
    <row r="68" s="344" customFormat="1" ht="24.75" customHeight="1" x14ac:dyDescent="0.2"/>
    <row r="69" s="344" customFormat="1" ht="24.75" customHeight="1" x14ac:dyDescent="0.2"/>
    <row r="70" s="344" customFormat="1" ht="24.75" customHeight="1" x14ac:dyDescent="0.2"/>
    <row r="71" s="344" customFormat="1" ht="24.75" customHeight="1" x14ac:dyDescent="0.2"/>
    <row r="72" s="344" customFormat="1" ht="24.75" customHeight="1" x14ac:dyDescent="0.2"/>
    <row r="73" s="344" customFormat="1" ht="24.75" customHeight="1" x14ac:dyDescent="0.2"/>
    <row r="74" s="344" customFormat="1" ht="24.75" customHeight="1" x14ac:dyDescent="0.2"/>
    <row r="75" s="344" customFormat="1" ht="24.75" customHeight="1" x14ac:dyDescent="0.2"/>
    <row r="76" s="344" customFormat="1" ht="24.75" customHeight="1" x14ac:dyDescent="0.2"/>
    <row r="77" s="344" customFormat="1" ht="24.75" customHeight="1" x14ac:dyDescent="0.2"/>
    <row r="78" s="344" customFormat="1" ht="24.75" customHeight="1" x14ac:dyDescent="0.2"/>
    <row r="79" s="344" customFormat="1" ht="24.75" customHeight="1" x14ac:dyDescent="0.2"/>
    <row r="80" s="344" customFormat="1" ht="24.75" customHeight="1" x14ac:dyDescent="0.2"/>
    <row r="81" spans="2:27" s="344" customFormat="1" ht="24.75" customHeight="1" x14ac:dyDescent="0.2"/>
    <row r="82" spans="2:27" s="344" customFormat="1" ht="24.75" customHeight="1" x14ac:dyDescent="0.2"/>
    <row r="83" spans="2:27" s="344" customFormat="1" ht="24.75" customHeight="1" x14ac:dyDescent="0.2"/>
    <row r="84" spans="2:27" s="344" customFormat="1" ht="24.75" customHeight="1" x14ac:dyDescent="0.2"/>
    <row r="85" spans="2:27" s="344" customFormat="1" ht="24.75" customHeight="1" x14ac:dyDescent="0.2"/>
    <row r="86" spans="2:27" s="344" customFormat="1" ht="24.75" customHeight="1" x14ac:dyDescent="0.2"/>
    <row r="87" spans="2:27" s="344" customFormat="1" ht="24.75" customHeight="1" x14ac:dyDescent="0.2"/>
    <row r="88" spans="2:27" s="344" customFormat="1" ht="24.75" customHeight="1" x14ac:dyDescent="0.2"/>
    <row r="89" spans="2:27" s="344" customFormat="1" ht="24.75" customHeight="1" x14ac:dyDescent="0.2"/>
    <row r="90" spans="2:27" s="344" customFormat="1" ht="24.75" customHeight="1" x14ac:dyDescent="0.2"/>
    <row r="91" spans="2:27" s="344" customFormat="1" ht="24.75" customHeight="1" x14ac:dyDescent="0.2"/>
    <row r="92" spans="2:27" s="344" customFormat="1" ht="24.75" customHeight="1" x14ac:dyDescent="0.2"/>
    <row r="93" spans="2:27" s="344" customFormat="1" ht="24.75" customHeight="1" x14ac:dyDescent="0.2"/>
    <row r="94" spans="2:27" s="344" customFormat="1" ht="29.25" customHeight="1" x14ac:dyDescent="0.2">
      <c r="F94" s="340"/>
      <c r="G94" s="340"/>
      <c r="H94" s="340"/>
      <c r="I94" s="340"/>
      <c r="J94" s="340"/>
      <c r="K94" s="340"/>
      <c r="L94" s="340"/>
      <c r="M94" s="340"/>
      <c r="N94" s="340"/>
      <c r="P94" s="340"/>
      <c r="Q94" s="340"/>
      <c r="R94" s="340"/>
      <c r="S94" s="340"/>
      <c r="T94" s="340"/>
      <c r="U94" s="340"/>
      <c r="V94" s="340"/>
      <c r="W94" s="340"/>
      <c r="X94" s="340"/>
      <c r="Y94" s="340"/>
      <c r="Z94" s="340"/>
      <c r="AA94" s="340"/>
    </row>
    <row r="95" spans="2:27" x14ac:dyDescent="0.2">
      <c r="B95" s="344"/>
      <c r="C95" s="344"/>
    </row>
    <row r="96" spans="2:27" x14ac:dyDescent="0.2">
      <c r="B96" s="344"/>
      <c r="C96" s="344"/>
    </row>
    <row r="97" spans="2:3" x14ac:dyDescent="0.2">
      <c r="B97" s="360"/>
      <c r="C97" s="352"/>
    </row>
  </sheetData>
  <mergeCells count="190">
    <mergeCell ref="C2:H2"/>
    <mergeCell ref="J2:O2"/>
    <mergeCell ref="Q2:U2"/>
    <mergeCell ref="W2:AB2"/>
    <mergeCell ref="X42:Y42"/>
    <mergeCell ref="X47:Y47"/>
    <mergeCell ref="X35:Y35"/>
    <mergeCell ref="X36:Y36"/>
    <mergeCell ref="X37:Y37"/>
    <mergeCell ref="X38:Y38"/>
    <mergeCell ref="X21:Y21"/>
    <mergeCell ref="X22:Y22"/>
    <mergeCell ref="X23:Y23"/>
    <mergeCell ref="X24:Y24"/>
    <mergeCell ref="X25:Y25"/>
    <mergeCell ref="X26:Y26"/>
    <mergeCell ref="U43:V43"/>
    <mergeCell ref="U44:V44"/>
    <mergeCell ref="U45:V45"/>
    <mergeCell ref="U46:V46"/>
    <mergeCell ref="U42:V42"/>
    <mergeCell ref="J7:K7"/>
    <mergeCell ref="J41:K41"/>
    <mergeCell ref="J42:K42"/>
    <mergeCell ref="X48:Y48"/>
    <mergeCell ref="X49:Y49"/>
    <mergeCell ref="X50:Y50"/>
    <mergeCell ref="X41:Y41"/>
    <mergeCell ref="X43:Y43"/>
    <mergeCell ref="X44:Y44"/>
    <mergeCell ref="X45:Y45"/>
    <mergeCell ref="X46:Y46"/>
    <mergeCell ref="X27:Y27"/>
    <mergeCell ref="X28:Y28"/>
    <mergeCell ref="X39:Y39"/>
    <mergeCell ref="X40:Y40"/>
    <mergeCell ref="X29:Y29"/>
    <mergeCell ref="X30:Y30"/>
    <mergeCell ref="X31:Y31"/>
    <mergeCell ref="X32:Y32"/>
    <mergeCell ref="X33:Y33"/>
    <mergeCell ref="X34:Y34"/>
    <mergeCell ref="U17:V17"/>
    <mergeCell ref="U18:V18"/>
    <mergeCell ref="U19:V20"/>
    <mergeCell ref="F49:G49"/>
    <mergeCell ref="J49:K49"/>
    <mergeCell ref="U49:V49"/>
    <mergeCell ref="F50:G50"/>
    <mergeCell ref="J50:K50"/>
    <mergeCell ref="U50:V50"/>
    <mergeCell ref="F47:G47"/>
    <mergeCell ref="J47:K47"/>
    <mergeCell ref="U47:V47"/>
    <mergeCell ref="F48:G48"/>
    <mergeCell ref="J48:K48"/>
    <mergeCell ref="U48:V48"/>
    <mergeCell ref="J45:K45"/>
    <mergeCell ref="J46:K46"/>
    <mergeCell ref="J35:K35"/>
    <mergeCell ref="J36:K36"/>
    <mergeCell ref="J37:K37"/>
    <mergeCell ref="J38:K38"/>
    <mergeCell ref="J39:K39"/>
    <mergeCell ref="J40:K40"/>
    <mergeCell ref="J23:K23"/>
    <mergeCell ref="J24:K24"/>
    <mergeCell ref="J25:K25"/>
    <mergeCell ref="J26:K26"/>
    <mergeCell ref="J27:K27"/>
    <mergeCell ref="J28:K28"/>
    <mergeCell ref="J43:K43"/>
    <mergeCell ref="J44:K44"/>
    <mergeCell ref="J33:K33"/>
    <mergeCell ref="J34:K34"/>
    <mergeCell ref="F44:G44"/>
    <mergeCell ref="F45:G45"/>
    <mergeCell ref="F46:G46"/>
    <mergeCell ref="F19:G20"/>
    <mergeCell ref="J6:K6"/>
    <mergeCell ref="J11:K11"/>
    <mergeCell ref="J12:K12"/>
    <mergeCell ref="J13:K13"/>
    <mergeCell ref="J14:K14"/>
    <mergeCell ref="J15:K15"/>
    <mergeCell ref="F17:G17"/>
    <mergeCell ref="F18:G18"/>
    <mergeCell ref="F21:G21"/>
    <mergeCell ref="F22:G22"/>
    <mergeCell ref="F23:G23"/>
    <mergeCell ref="F24:G24"/>
    <mergeCell ref="F25:G25"/>
    <mergeCell ref="F26:G26"/>
    <mergeCell ref="F11:G11"/>
    <mergeCell ref="F12:G12"/>
    <mergeCell ref="F13:G13"/>
    <mergeCell ref="F14:G14"/>
    <mergeCell ref="F15:G15"/>
    <mergeCell ref="F16:G16"/>
    <mergeCell ref="F39:G39"/>
    <mergeCell ref="F40:G40"/>
    <mergeCell ref="F41:G41"/>
    <mergeCell ref="F42:G42"/>
    <mergeCell ref="F43:G43"/>
    <mergeCell ref="J29:K29"/>
    <mergeCell ref="J30:K30"/>
    <mergeCell ref="J31:K31"/>
    <mergeCell ref="J32:K32"/>
    <mergeCell ref="F33:G33"/>
    <mergeCell ref="F34:G34"/>
    <mergeCell ref="F35:G35"/>
    <mergeCell ref="F36:G36"/>
    <mergeCell ref="F37:G37"/>
    <mergeCell ref="F38:G38"/>
    <mergeCell ref="F29:G29"/>
    <mergeCell ref="F30:G30"/>
    <mergeCell ref="F31:G31"/>
    <mergeCell ref="F32:G32"/>
    <mergeCell ref="AA6:AA7"/>
    <mergeCell ref="X16:Y16"/>
    <mergeCell ref="X17:Y17"/>
    <mergeCell ref="X18:Y18"/>
    <mergeCell ref="M6:O6"/>
    <mergeCell ref="Q6:S6"/>
    <mergeCell ref="B19:B20"/>
    <mergeCell ref="F6:G6"/>
    <mergeCell ref="U28:V28"/>
    <mergeCell ref="N19:N20"/>
    <mergeCell ref="O19:O20"/>
    <mergeCell ref="C19:C20"/>
    <mergeCell ref="F7:G7"/>
    <mergeCell ref="U25:V25"/>
    <mergeCell ref="F27:G27"/>
    <mergeCell ref="F28:G28"/>
    <mergeCell ref="U26:V26"/>
    <mergeCell ref="U27:V27"/>
    <mergeCell ref="F10:G10"/>
    <mergeCell ref="J10:K10"/>
    <mergeCell ref="J19:K20"/>
    <mergeCell ref="U6:V6"/>
    <mergeCell ref="U7:V7"/>
    <mergeCell ref="U10:V10"/>
    <mergeCell ref="B4:C4"/>
    <mergeCell ref="U30:V30"/>
    <mergeCell ref="U31:V31"/>
    <mergeCell ref="X6:Y6"/>
    <mergeCell ref="X7:Y7"/>
    <mergeCell ref="X10:Y10"/>
    <mergeCell ref="X11:Y11"/>
    <mergeCell ref="X12:Y12"/>
    <mergeCell ref="X13:Y13"/>
    <mergeCell ref="X14:Y14"/>
    <mergeCell ref="X15:Y15"/>
    <mergeCell ref="S19:S20"/>
    <mergeCell ref="U29:V29"/>
    <mergeCell ref="U11:V11"/>
    <mergeCell ref="U12:V12"/>
    <mergeCell ref="U13:V13"/>
    <mergeCell ref="J17:K17"/>
    <mergeCell ref="J16:K16"/>
    <mergeCell ref="J18:K18"/>
    <mergeCell ref="J21:K21"/>
    <mergeCell ref="J22:K22"/>
    <mergeCell ref="U14:V14"/>
    <mergeCell ref="U15:V15"/>
    <mergeCell ref="U16:V16"/>
    <mergeCell ref="U37:V37"/>
    <mergeCell ref="U38:V38"/>
    <mergeCell ref="U39:V39"/>
    <mergeCell ref="U40:V40"/>
    <mergeCell ref="U41:V41"/>
    <mergeCell ref="B1:C1"/>
    <mergeCell ref="B6:B7"/>
    <mergeCell ref="F3:AA3"/>
    <mergeCell ref="I19:I20"/>
    <mergeCell ref="M19:M20"/>
    <mergeCell ref="U32:V32"/>
    <mergeCell ref="U33:V33"/>
    <mergeCell ref="U34:V34"/>
    <mergeCell ref="U35:V35"/>
    <mergeCell ref="U36:V36"/>
    <mergeCell ref="AA19:AA20"/>
    <mergeCell ref="U21:V21"/>
    <mergeCell ref="U22:V22"/>
    <mergeCell ref="U23:V23"/>
    <mergeCell ref="U24:V24"/>
    <mergeCell ref="X19:Y20"/>
    <mergeCell ref="F4:AA4"/>
    <mergeCell ref="Q19:Q20"/>
    <mergeCell ref="R19:R20"/>
  </mergeCells>
  <pageMargins left="0.51181102362204722" right="0.51181102362204722" top="0.78740157480314965" bottom="0.78740157480314965" header="0.31496062992125984" footer="0.31496062992125984"/>
  <pageSetup paperSize="9" scale="66" orientation="landscape"/>
  <ignoredErrors>
    <ignoredError sqref="A1:B1 I8 A27:B33 H23:H26 A20:B20 C20:E20 O11:P11 A19 A16 A11:B15 A17:E18 P12:P18 O19:P19 P21 P42:P45 T13:T18 T42:T45 A4 D4:E4 C19:E19 A7:B7 A6:B6 H6 P6 AA6 C1:E1 A3:E3 A21:E26 O20:P20 AA4 H19:I19 C11:E16 AA1 AA3 H11:I15 A42:E45 A39:E40 N7:P7 H21:I22 H17:I18 H27:I38 H16 H42:H45 H39:H40 AA5 A34:A38 T22:T40 P22:P40 C27:E38 A5:I5 H7:I7 F3:I3 F1:I1 G4:I4 H20:I20 C6:E8 A8:B8 S11:T12 S19:T19 S21:T21 S20:T20 AA7 M5:P5 M3:P3 M9:P9 M1:P1 M4:P4 S8:T8 T6:T7 AA8:AA9 A9:I9 Q5:T5 Q3:T3 Q9:T9 Q1:T1 Q4:T4" formula="1"/>
    <ignoredError sqref="O8:P8 G8:H8" formula="1" unlocked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4"/>
  <sheetViews>
    <sheetView showGridLines="0" topLeftCell="A19" workbookViewId="0">
      <selection activeCell="D37" sqref="D37"/>
    </sheetView>
  </sheetViews>
  <sheetFormatPr defaultColWidth="11" defaultRowHeight="15" x14ac:dyDescent="0.2"/>
  <cols>
    <col min="1" max="1" width="1.875" style="127" customWidth="1"/>
    <col min="2" max="2" width="1.5" style="127" customWidth="1"/>
    <col min="3" max="3" width="4.625" style="137" customWidth="1"/>
    <col min="4" max="4" width="148" style="138" customWidth="1"/>
    <col min="5" max="16384" width="11" style="127"/>
  </cols>
  <sheetData>
    <row r="1" spans="1:4" ht="5.0999999999999996" customHeight="1" x14ac:dyDescent="0.2"/>
    <row r="2" spans="1:4" s="128" customFormat="1" ht="23.25" x14ac:dyDescent="0.2">
      <c r="B2" s="1228" t="s">
        <v>453</v>
      </c>
      <c r="C2" s="1228"/>
      <c r="D2" s="1228"/>
    </row>
    <row r="3" spans="1:4" s="129" customFormat="1" x14ac:dyDescent="0.2">
      <c r="C3" s="139"/>
      <c r="D3" s="140"/>
    </row>
    <row r="4" spans="1:4" s="130" customFormat="1" ht="20.100000000000001" customHeight="1" x14ac:dyDescent="0.2">
      <c r="B4" s="131" t="s">
        <v>454</v>
      </c>
      <c r="C4" s="132"/>
      <c r="D4" s="133"/>
    </row>
    <row r="5" spans="1:4" ht="15" customHeight="1" x14ac:dyDescent="0.2">
      <c r="C5" s="141" t="s">
        <v>455</v>
      </c>
      <c r="D5" s="138" t="s">
        <v>456</v>
      </c>
    </row>
    <row r="6" spans="1:4" ht="15" customHeight="1" x14ac:dyDescent="0.2">
      <c r="C6" s="142" t="s">
        <v>457</v>
      </c>
      <c r="D6" s="138" t="s">
        <v>458</v>
      </c>
    </row>
    <row r="7" spans="1:4" ht="15" customHeight="1" x14ac:dyDescent="0.2">
      <c r="C7" s="143"/>
    </row>
    <row r="8" spans="1:4" s="134" customFormat="1" ht="20.100000000000001" customHeight="1" x14ac:dyDescent="0.2">
      <c r="A8" s="127"/>
      <c r="B8" s="131" t="s">
        <v>459</v>
      </c>
      <c r="C8" s="144"/>
      <c r="D8" s="138"/>
    </row>
    <row r="9" spans="1:4" ht="15" customHeight="1" x14ac:dyDescent="0.2">
      <c r="C9" s="142" t="s">
        <v>460</v>
      </c>
      <c r="D9" s="138" t="s">
        <v>461</v>
      </c>
    </row>
    <row r="10" spans="1:4" ht="15" customHeight="1" x14ac:dyDescent="0.2"/>
    <row r="11" spans="1:4" s="134" customFormat="1" ht="20.100000000000001" customHeight="1" x14ac:dyDescent="0.2">
      <c r="B11" s="131" t="s">
        <v>462</v>
      </c>
      <c r="C11" s="144"/>
      <c r="D11" s="138"/>
    </row>
    <row r="12" spans="1:4" ht="15" customHeight="1" x14ac:dyDescent="0.2">
      <c r="C12" s="141" t="s">
        <v>463</v>
      </c>
      <c r="D12" s="138" t="s">
        <v>464</v>
      </c>
    </row>
    <row r="13" spans="1:4" ht="15" customHeight="1" x14ac:dyDescent="0.2">
      <c r="C13" s="141" t="s">
        <v>465</v>
      </c>
      <c r="D13" s="138" t="s">
        <v>466</v>
      </c>
    </row>
    <row r="14" spans="1:4" ht="15" customHeight="1" x14ac:dyDescent="0.2">
      <c r="C14" s="142" t="s">
        <v>467</v>
      </c>
      <c r="D14" s="138" t="s">
        <v>468</v>
      </c>
    </row>
    <row r="15" spans="1:4" ht="15" customHeight="1" x14ac:dyDescent="0.2"/>
    <row r="16" spans="1:4" s="134" customFormat="1" ht="20.100000000000001" customHeight="1" x14ac:dyDescent="0.2">
      <c r="B16" s="131" t="s">
        <v>469</v>
      </c>
      <c r="C16" s="144"/>
      <c r="D16" s="138"/>
    </row>
    <row r="17" spans="2:4" ht="15" customHeight="1" x14ac:dyDescent="0.2">
      <c r="C17" s="141" t="s">
        <v>470</v>
      </c>
      <c r="D17" s="146" t="s">
        <v>471</v>
      </c>
    </row>
    <row r="18" spans="2:4" ht="15" customHeight="1" x14ac:dyDescent="0.2">
      <c r="C18" s="141" t="s">
        <v>472</v>
      </c>
      <c r="D18" s="146" t="s">
        <v>473</v>
      </c>
    </row>
    <row r="19" spans="2:4" ht="15" customHeight="1" x14ac:dyDescent="0.2">
      <c r="C19" s="141" t="s">
        <v>474</v>
      </c>
      <c r="D19" s="138" t="s">
        <v>475</v>
      </c>
    </row>
    <row r="20" spans="2:4" ht="15" customHeight="1" x14ac:dyDescent="0.2">
      <c r="C20" s="141" t="s">
        <v>476</v>
      </c>
      <c r="D20" s="138" t="s">
        <v>477</v>
      </c>
    </row>
    <row r="21" spans="2:4" ht="15" customHeight="1" x14ac:dyDescent="0.2">
      <c r="C21" s="141" t="s">
        <v>478</v>
      </c>
      <c r="D21" s="146" t="s">
        <v>479</v>
      </c>
    </row>
    <row r="22" spans="2:4" ht="15" customHeight="1" x14ac:dyDescent="0.2">
      <c r="C22" s="141" t="s">
        <v>480</v>
      </c>
      <c r="D22" s="138" t="s">
        <v>481</v>
      </c>
    </row>
    <row r="23" spans="2:4" ht="15" customHeight="1" x14ac:dyDescent="0.2">
      <c r="C23" s="142" t="s">
        <v>482</v>
      </c>
      <c r="D23" s="138" t="s">
        <v>483</v>
      </c>
    </row>
    <row r="24" spans="2:4" ht="15" customHeight="1" x14ac:dyDescent="0.2">
      <c r="C24" s="141" t="s">
        <v>484</v>
      </c>
      <c r="D24" s="138" t="s">
        <v>485</v>
      </c>
    </row>
    <row r="25" spans="2:4" ht="15" customHeight="1" x14ac:dyDescent="0.2">
      <c r="C25" s="141" t="s">
        <v>486</v>
      </c>
      <c r="D25" s="138" t="s">
        <v>487</v>
      </c>
    </row>
    <row r="26" spans="2:4" ht="15" customHeight="1" x14ac:dyDescent="0.2">
      <c r="C26" s="141" t="s">
        <v>488</v>
      </c>
      <c r="D26" s="138" t="s">
        <v>489</v>
      </c>
    </row>
    <row r="27" spans="2:4" ht="15" customHeight="1" x14ac:dyDescent="0.2">
      <c r="C27" s="141" t="s">
        <v>490</v>
      </c>
      <c r="D27" s="138" t="s">
        <v>491</v>
      </c>
    </row>
    <row r="28" spans="2:4" ht="15" customHeight="1" x14ac:dyDescent="0.2">
      <c r="C28" s="141" t="s">
        <v>492</v>
      </c>
      <c r="D28" s="138" t="s">
        <v>493</v>
      </c>
    </row>
    <row r="29" spans="2:4" ht="15" customHeight="1" x14ac:dyDescent="0.2">
      <c r="C29" s="141" t="s">
        <v>494</v>
      </c>
      <c r="D29" s="138" t="s">
        <v>495</v>
      </c>
    </row>
    <row r="30" spans="2:4" ht="15" customHeight="1" x14ac:dyDescent="0.2"/>
    <row r="31" spans="2:4" s="134" customFormat="1" ht="20.100000000000001" customHeight="1" x14ac:dyDescent="0.2">
      <c r="B31" s="131" t="s">
        <v>496</v>
      </c>
      <c r="C31" s="144"/>
      <c r="D31" s="138"/>
    </row>
    <row r="32" spans="2:4" ht="15" customHeight="1" x14ac:dyDescent="0.2">
      <c r="C32" s="141" t="s">
        <v>497</v>
      </c>
      <c r="D32" s="146" t="s">
        <v>498</v>
      </c>
    </row>
    <row r="33" spans="1:17" ht="15" customHeight="1" x14ac:dyDescent="0.2">
      <c r="C33" s="141" t="s">
        <v>499</v>
      </c>
      <c r="D33" s="146" t="s">
        <v>500</v>
      </c>
    </row>
    <row r="34" spans="1:17" ht="15" customHeight="1" x14ac:dyDescent="0.2">
      <c r="C34" s="141" t="s">
        <v>501</v>
      </c>
      <c r="D34" s="138" t="s">
        <v>502</v>
      </c>
    </row>
    <row r="35" spans="1:17" ht="15" customHeight="1" x14ac:dyDescent="0.2">
      <c r="C35" s="141" t="s">
        <v>503</v>
      </c>
      <c r="D35" s="138" t="s">
        <v>504</v>
      </c>
    </row>
    <row r="36" spans="1:17" ht="15" customHeight="1" x14ac:dyDescent="0.2">
      <c r="C36" s="141" t="s">
        <v>505</v>
      </c>
      <c r="D36" s="138" t="s">
        <v>506</v>
      </c>
    </row>
    <row r="37" spans="1:17" ht="15" customHeight="1" x14ac:dyDescent="0.2">
      <c r="C37" s="141" t="s">
        <v>507</v>
      </c>
      <c r="D37" s="138" t="s">
        <v>508</v>
      </c>
    </row>
    <row r="38" spans="1:17" ht="15" customHeight="1" x14ac:dyDescent="0.2">
      <c r="C38" s="135"/>
    </row>
    <row r="39" spans="1:17" s="134" customFormat="1" ht="20.100000000000001" customHeight="1" x14ac:dyDescent="0.2">
      <c r="B39" s="131" t="s">
        <v>509</v>
      </c>
      <c r="C39" s="144"/>
      <c r="D39" s="138"/>
    </row>
    <row r="40" spans="1:17" ht="15" customHeight="1" x14ac:dyDescent="0.2">
      <c r="C40" s="142" t="s">
        <v>510</v>
      </c>
      <c r="D40" s="138" t="s">
        <v>511</v>
      </c>
    </row>
    <row r="41" spans="1:17" ht="15" customHeight="1" x14ac:dyDescent="0.2">
      <c r="C41" s="142" t="s">
        <v>512</v>
      </c>
      <c r="D41" s="138" t="s">
        <v>513</v>
      </c>
    </row>
    <row r="42" spans="1:17" ht="15" customHeight="1" x14ac:dyDescent="0.2">
      <c r="C42" s="142" t="s">
        <v>514</v>
      </c>
      <c r="D42" s="138" t="s">
        <v>515</v>
      </c>
      <c r="E42" s="138"/>
      <c r="F42" s="138"/>
      <c r="G42" s="138"/>
      <c r="H42" s="138"/>
      <c r="I42" s="138"/>
      <c r="J42" s="138"/>
      <c r="K42" s="138"/>
      <c r="L42" s="138"/>
      <c r="M42" s="138"/>
      <c r="N42" s="138"/>
      <c r="O42" s="138"/>
      <c r="P42" s="138"/>
      <c r="Q42" s="138"/>
    </row>
    <row r="43" spans="1:17" ht="15" customHeight="1" x14ac:dyDescent="0.2">
      <c r="C43" s="142" t="s">
        <v>516</v>
      </c>
      <c r="D43" s="138" t="s">
        <v>517</v>
      </c>
      <c r="E43" s="138"/>
      <c r="F43" s="138"/>
      <c r="G43" s="138"/>
      <c r="H43" s="138"/>
      <c r="I43" s="138"/>
      <c r="J43" s="138"/>
      <c r="K43" s="138"/>
      <c r="L43" s="138"/>
      <c r="M43" s="138"/>
      <c r="N43" s="138"/>
      <c r="O43" s="138"/>
      <c r="P43" s="138"/>
      <c r="Q43" s="138"/>
    </row>
    <row r="44" spans="1:17" ht="15" customHeight="1" x14ac:dyDescent="0.2"/>
    <row r="45" spans="1:17" s="134" customFormat="1" ht="20.100000000000001" customHeight="1" x14ac:dyDescent="0.2">
      <c r="A45" s="127"/>
      <c r="B45" s="131" t="s">
        <v>518</v>
      </c>
      <c r="C45" s="144"/>
      <c r="D45" s="138"/>
    </row>
    <row r="46" spans="1:17" ht="15" customHeight="1" x14ac:dyDescent="0.2">
      <c r="C46" s="141" t="s">
        <v>519</v>
      </c>
      <c r="D46" s="138" t="s">
        <v>520</v>
      </c>
    </row>
    <row r="47" spans="1:17" ht="15" customHeight="1" x14ac:dyDescent="0.2">
      <c r="C47" s="141" t="s">
        <v>521</v>
      </c>
      <c r="D47" s="138" t="s">
        <v>522</v>
      </c>
    </row>
    <row r="48" spans="1:17" ht="15" customHeight="1" x14ac:dyDescent="0.2">
      <c r="C48" s="141" t="s">
        <v>523</v>
      </c>
      <c r="D48" s="138" t="s">
        <v>524</v>
      </c>
    </row>
    <row r="49" spans="1:4" ht="15" customHeight="1" x14ac:dyDescent="0.2"/>
    <row r="50" spans="1:4" s="134" customFormat="1" ht="20.100000000000001" customHeight="1" x14ac:dyDescent="0.2">
      <c r="A50" s="127"/>
      <c r="B50" s="131" t="s">
        <v>525</v>
      </c>
      <c r="C50" s="144"/>
      <c r="D50" s="138"/>
    </row>
    <row r="51" spans="1:4" ht="15" customHeight="1" x14ac:dyDescent="0.2">
      <c r="C51" s="145" t="s">
        <v>526</v>
      </c>
      <c r="D51" s="138" t="s">
        <v>527</v>
      </c>
    </row>
    <row r="52" spans="1:4" ht="15" customHeight="1" x14ac:dyDescent="0.2">
      <c r="C52" s="145" t="s">
        <v>528</v>
      </c>
      <c r="D52" s="138" t="s">
        <v>529</v>
      </c>
    </row>
    <row r="53" spans="1:4" ht="15" customHeight="1" x14ac:dyDescent="0.2">
      <c r="C53" s="145" t="s">
        <v>530</v>
      </c>
      <c r="D53" s="138" t="s">
        <v>531</v>
      </c>
    </row>
    <row r="54" spans="1:4" ht="15" customHeight="1" x14ac:dyDescent="0.2">
      <c r="C54" s="145" t="s">
        <v>532</v>
      </c>
      <c r="D54" s="136" t="s">
        <v>533</v>
      </c>
    </row>
    <row r="55" spans="1:4" ht="15" customHeight="1" x14ac:dyDescent="0.2">
      <c r="C55" s="145" t="s">
        <v>534</v>
      </c>
      <c r="D55" s="138" t="s">
        <v>535</v>
      </c>
    </row>
    <row r="56" spans="1:4" ht="15" customHeight="1" x14ac:dyDescent="0.2"/>
    <row r="57" spans="1:4" s="134" customFormat="1" ht="20.100000000000001" customHeight="1" x14ac:dyDescent="0.2">
      <c r="A57" s="127"/>
      <c r="B57" s="131" t="s">
        <v>536</v>
      </c>
      <c r="C57" s="144"/>
      <c r="D57" s="138"/>
    </row>
    <row r="58" spans="1:4" ht="15" customHeight="1" x14ac:dyDescent="0.2">
      <c r="C58" s="141" t="s">
        <v>537</v>
      </c>
      <c r="D58" s="138" t="s">
        <v>538</v>
      </c>
    </row>
    <row r="59" spans="1:4" ht="15" customHeight="1" x14ac:dyDescent="0.2">
      <c r="C59" s="141" t="s">
        <v>539</v>
      </c>
      <c r="D59" s="138" t="s">
        <v>540</v>
      </c>
    </row>
    <row r="60" spans="1:4" ht="15" customHeight="1" x14ac:dyDescent="0.2">
      <c r="C60" s="141" t="s">
        <v>541</v>
      </c>
      <c r="D60" s="138" t="s">
        <v>542</v>
      </c>
    </row>
    <row r="61" spans="1:4" ht="15" customHeight="1" x14ac:dyDescent="0.2">
      <c r="C61" s="141" t="s">
        <v>543</v>
      </c>
      <c r="D61" s="138" t="s">
        <v>544</v>
      </c>
    </row>
    <row r="62" spans="1:4" ht="15" customHeight="1" x14ac:dyDescent="0.2">
      <c r="C62" s="141" t="s">
        <v>545</v>
      </c>
      <c r="D62" s="138" t="s">
        <v>546</v>
      </c>
    </row>
    <row r="63" spans="1:4" ht="15" customHeight="1" x14ac:dyDescent="0.2">
      <c r="C63" s="141" t="s">
        <v>547</v>
      </c>
      <c r="D63" s="138" t="s">
        <v>548</v>
      </c>
    </row>
    <row r="64" spans="1:4" ht="15" customHeight="1" x14ac:dyDescent="0.2">
      <c r="C64" s="141" t="s">
        <v>549</v>
      </c>
      <c r="D64" s="138" t="s">
        <v>550</v>
      </c>
    </row>
    <row r="65" spans="3:4" ht="15" customHeight="1" x14ac:dyDescent="0.2">
      <c r="C65" s="141" t="s">
        <v>551</v>
      </c>
      <c r="D65" s="138" t="s">
        <v>552</v>
      </c>
    </row>
    <row r="66" spans="3:4" ht="15" customHeight="1" x14ac:dyDescent="0.2">
      <c r="C66" s="141" t="s">
        <v>553</v>
      </c>
      <c r="D66" s="138" t="s">
        <v>554</v>
      </c>
    </row>
    <row r="67" spans="3:4" ht="15" customHeight="1" x14ac:dyDescent="0.2">
      <c r="C67" s="141" t="s">
        <v>555</v>
      </c>
      <c r="D67" s="138" t="s">
        <v>556</v>
      </c>
    </row>
    <row r="68" spans="3:4" ht="15" customHeight="1" x14ac:dyDescent="0.2">
      <c r="C68" s="141" t="s">
        <v>557</v>
      </c>
      <c r="D68" s="138" t="s">
        <v>558</v>
      </c>
    </row>
    <row r="69" spans="3:4" ht="15" customHeight="1" x14ac:dyDescent="0.2">
      <c r="C69" s="141" t="s">
        <v>559</v>
      </c>
      <c r="D69" s="138" t="s">
        <v>560</v>
      </c>
    </row>
    <row r="70" spans="3:4" ht="15" customHeight="1" x14ac:dyDescent="0.2">
      <c r="C70" s="141" t="s">
        <v>561</v>
      </c>
      <c r="D70" s="138" t="s">
        <v>562</v>
      </c>
    </row>
    <row r="71" spans="3:4" ht="15" customHeight="1" x14ac:dyDescent="0.2">
      <c r="C71" s="141" t="s">
        <v>563</v>
      </c>
      <c r="D71" s="138" t="s">
        <v>564</v>
      </c>
    </row>
    <row r="72" spans="3:4" ht="15" customHeight="1" x14ac:dyDescent="0.2">
      <c r="C72" s="141" t="s">
        <v>565</v>
      </c>
      <c r="D72" s="138" t="s">
        <v>566</v>
      </c>
    </row>
    <row r="73" spans="3:4" ht="15" customHeight="1" x14ac:dyDescent="0.2">
      <c r="C73" s="141" t="s">
        <v>567</v>
      </c>
      <c r="D73" s="138" t="s">
        <v>568</v>
      </c>
    </row>
    <row r="74" spans="3:4" ht="15" customHeight="1" x14ac:dyDescent="0.2">
      <c r="C74" s="141" t="s">
        <v>569</v>
      </c>
      <c r="D74" s="138" t="s">
        <v>570</v>
      </c>
    </row>
  </sheetData>
  <mergeCells count="1">
    <mergeCell ref="B2:D2"/>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10"/>
  <sheetViews>
    <sheetView zoomScaleNormal="100" workbookViewId="0">
      <selection activeCell="E6" sqref="E6"/>
    </sheetView>
  </sheetViews>
  <sheetFormatPr defaultColWidth="11" defaultRowHeight="14.25" x14ac:dyDescent="0.2"/>
  <cols>
    <col min="1" max="1" width="36.375" style="78" customWidth="1"/>
    <col min="2" max="2" width="8.125" style="23" customWidth="1"/>
    <col min="3" max="3" width="25.125" style="23" customWidth="1"/>
    <col min="4" max="4" width="33.875" style="23" bestFit="1" customWidth="1"/>
    <col min="5" max="7" width="9.125" style="23" customWidth="1"/>
    <col min="8" max="8" width="11" style="23" customWidth="1"/>
    <col min="9" max="16384" width="11" style="17"/>
  </cols>
  <sheetData>
    <row r="1" spans="1:10" ht="18" x14ac:dyDescent="0.2">
      <c r="A1" s="1280" t="s">
        <v>412</v>
      </c>
      <c r="B1" s="1280"/>
      <c r="C1" s="1280"/>
      <c r="D1" s="1280"/>
      <c r="E1" s="1280"/>
      <c r="F1" s="1280"/>
      <c r="G1" s="1280"/>
      <c r="H1" s="1280"/>
    </row>
    <row r="2" spans="1:10" ht="18" x14ac:dyDescent="0.2">
      <c r="A2" s="1280"/>
      <c r="B2" s="1280"/>
      <c r="C2" s="1280"/>
      <c r="D2" s="1280"/>
      <c r="E2" s="1280"/>
      <c r="F2" s="1280"/>
      <c r="G2" s="1280"/>
      <c r="H2" s="1280"/>
    </row>
    <row r="3" spans="1:10" ht="18" x14ac:dyDescent="0.2">
      <c r="A3" s="1280" t="s">
        <v>413</v>
      </c>
      <c r="B3" s="1280"/>
      <c r="C3" s="1280"/>
      <c r="D3" s="1280"/>
      <c r="E3" s="1280"/>
      <c r="F3" s="1280"/>
      <c r="G3" s="1280"/>
      <c r="H3" s="1280"/>
    </row>
    <row r="4" spans="1:10" ht="18" x14ac:dyDescent="0.2">
      <c r="A4" s="1280" t="s">
        <v>442</v>
      </c>
      <c r="B4" s="1280"/>
      <c r="C4" s="1280"/>
      <c r="D4" s="1280"/>
      <c r="E4" s="1280"/>
      <c r="F4" s="1280"/>
      <c r="G4" s="1280"/>
      <c r="H4" s="1280"/>
    </row>
    <row r="5" spans="1:10" ht="18.75" thickBot="1" x14ac:dyDescent="0.25">
      <c r="A5" s="18"/>
      <c r="B5" s="19"/>
      <c r="C5" s="19"/>
      <c r="D5" s="19"/>
      <c r="E5" s="19"/>
      <c r="F5" s="19"/>
      <c r="G5" s="19"/>
      <c r="H5" s="19"/>
    </row>
    <row r="6" spans="1:10" ht="17.25" thickBot="1" x14ac:dyDescent="0.25">
      <c r="A6" s="20"/>
      <c r="B6" s="1281" t="s">
        <v>414</v>
      </c>
      <c r="C6" s="1281"/>
      <c r="D6" s="1282"/>
      <c r="E6" s="21">
        <f>[2]Cadastro!$G$33</f>
        <v>0</v>
      </c>
      <c r="F6" s="22" t="s">
        <v>373</v>
      </c>
      <c r="I6" s="24"/>
      <c r="J6" s="54"/>
    </row>
    <row r="7" spans="1:10" ht="15.75" x14ac:dyDescent="0.2">
      <c r="A7" s="20"/>
      <c r="B7" s="19"/>
      <c r="C7" s="20"/>
      <c r="D7" s="19"/>
      <c r="E7" s="25"/>
      <c r="F7" s="19"/>
      <c r="G7" s="19"/>
      <c r="H7" s="19"/>
    </row>
    <row r="8" spans="1:10" ht="15.75" x14ac:dyDescent="0.2">
      <c r="A8" s="20"/>
      <c r="B8" s="19"/>
      <c r="C8" s="19"/>
      <c r="D8" s="19"/>
      <c r="E8" s="19"/>
      <c r="F8" s="19"/>
      <c r="G8" s="19"/>
      <c r="H8" s="19"/>
    </row>
    <row r="9" spans="1:10" s="28" customFormat="1" x14ac:dyDescent="0.2">
      <c r="A9" s="26" t="s">
        <v>428</v>
      </c>
      <c r="B9" s="27"/>
      <c r="C9" s="27"/>
      <c r="D9" s="27"/>
      <c r="E9" s="27"/>
      <c r="F9" s="27"/>
      <c r="G9" s="27"/>
      <c r="H9" s="27"/>
    </row>
    <row r="10" spans="1:10" s="28" customFormat="1" ht="12.75" x14ac:dyDescent="0.2">
      <c r="A10" s="81" t="s">
        <v>421</v>
      </c>
      <c r="B10" s="29"/>
      <c r="C10" s="43" t="s">
        <v>390</v>
      </c>
      <c r="D10" s="30"/>
      <c r="E10" s="1248" t="s">
        <v>374</v>
      </c>
      <c r="F10" s="1248"/>
      <c r="G10" s="1248"/>
      <c r="H10" s="1248"/>
    </row>
    <row r="11" spans="1:10" ht="12.75" customHeight="1" x14ac:dyDescent="0.2">
      <c r="A11" s="1259" t="s">
        <v>375</v>
      </c>
      <c r="B11" s="1259"/>
      <c r="C11" s="1269" t="s">
        <v>376</v>
      </c>
      <c r="D11" s="31"/>
      <c r="E11" s="32" t="s">
        <v>377</v>
      </c>
      <c r="F11" s="32" t="s">
        <v>378</v>
      </c>
      <c r="G11" s="32" t="s">
        <v>379</v>
      </c>
      <c r="H11" s="33" t="s">
        <v>439</v>
      </c>
    </row>
    <row r="12" spans="1:10" ht="12.75" x14ac:dyDescent="0.2">
      <c r="A12" s="1259"/>
      <c r="B12" s="1259"/>
      <c r="C12" s="1269"/>
      <c r="D12" s="31" t="s">
        <v>380</v>
      </c>
      <c r="E12" s="34" t="e">
        <f>(SUM(#REF!))/3</f>
        <v>#REF!</v>
      </c>
      <c r="F12" s="34" t="e">
        <f>E12</f>
        <v>#REF!</v>
      </c>
      <c r="G12" s="34" t="e">
        <f>E12</f>
        <v>#REF!</v>
      </c>
      <c r="H12" s="34" t="e">
        <f>SUM(E12:G12)</f>
        <v>#REF!</v>
      </c>
    </row>
    <row r="13" spans="1:10" ht="12.75" x14ac:dyDescent="0.2">
      <c r="A13" s="98"/>
      <c r="B13" s="41"/>
      <c r="C13" s="1269"/>
      <c r="D13" s="31" t="s">
        <v>441</v>
      </c>
      <c r="E13" s="34" t="e">
        <f>(SUM(#REF!))/3</f>
        <v>#REF!</v>
      </c>
      <c r="F13" s="34" t="e">
        <f>E13*2</f>
        <v>#REF!</v>
      </c>
      <c r="G13" s="34" t="e">
        <f>E13*3</f>
        <v>#REF!</v>
      </c>
      <c r="H13" s="118" t="e">
        <f>G13</f>
        <v>#REF!</v>
      </c>
    </row>
    <row r="14" spans="1:10" ht="12.75" x14ac:dyDescent="0.2">
      <c r="A14" s="35" t="s">
        <v>381</v>
      </c>
      <c r="B14" s="36">
        <v>1</v>
      </c>
      <c r="C14" s="1269"/>
      <c r="D14" s="31" t="s">
        <v>382</v>
      </c>
      <c r="E14" s="37" t="e">
        <f>SUM(#REF!)</f>
        <v>#REF!</v>
      </c>
      <c r="F14" s="37" t="e">
        <f>SUM(#REF!)</f>
        <v>#REF!</v>
      </c>
      <c r="G14" s="37" t="e">
        <f>SUM(#REF!)</f>
        <v>#REF!</v>
      </c>
      <c r="H14" s="34" t="e">
        <f>SUM(E14:G14)</f>
        <v>#REF!</v>
      </c>
    </row>
    <row r="15" spans="1:10" ht="12.75" x14ac:dyDescent="0.2">
      <c r="A15" s="1270"/>
      <c r="B15" s="1271"/>
      <c r="C15" s="1269"/>
      <c r="D15" s="31" t="s">
        <v>383</v>
      </c>
      <c r="E15" s="37" t="e">
        <f>SUM(#REF!)</f>
        <v>#REF!</v>
      </c>
      <c r="F15" s="37" t="e">
        <f>SUM(#REF!)</f>
        <v>#REF!</v>
      </c>
      <c r="G15" s="37" t="e">
        <f>SUM(#REF!)</f>
        <v>#REF!</v>
      </c>
      <c r="H15" s="34" t="e">
        <f>SUM(E15:G15)</f>
        <v>#REF!</v>
      </c>
    </row>
    <row r="16" spans="1:10" ht="12.75" x14ac:dyDescent="0.2">
      <c r="A16" s="1272"/>
      <c r="B16" s="1273"/>
      <c r="C16" s="1269"/>
      <c r="D16" s="31" t="s">
        <v>384</v>
      </c>
      <c r="E16" s="34" t="e">
        <f>SUM(E14:E15)</f>
        <v>#REF!</v>
      </c>
      <c r="F16" s="34" t="e">
        <f>E16+F14+F15</f>
        <v>#REF!</v>
      </c>
      <c r="G16" s="34" t="e">
        <f>F16+G14+G15</f>
        <v>#REF!</v>
      </c>
      <c r="H16" s="118" t="e">
        <f>SUM(H14:H15)</f>
        <v>#REF!</v>
      </c>
    </row>
    <row r="17" spans="1:8" ht="12.75" x14ac:dyDescent="0.2">
      <c r="A17" s="1274"/>
      <c r="B17" s="1275"/>
      <c r="C17" s="1269"/>
      <c r="D17" s="31" t="s">
        <v>385</v>
      </c>
      <c r="E17" s="39" t="e">
        <f>E16/E13</f>
        <v>#REF!</v>
      </c>
      <c r="F17" s="39" t="e">
        <f>F16/F13</f>
        <v>#REF!</v>
      </c>
      <c r="G17" s="39" t="e">
        <f>G16/G13</f>
        <v>#REF!</v>
      </c>
      <c r="H17" s="119" t="e">
        <f>H16/H13</f>
        <v>#REF!</v>
      </c>
    </row>
    <row r="18" spans="1:8" s="101" customFormat="1" ht="12.75" x14ac:dyDescent="0.2">
      <c r="A18" s="99"/>
      <c r="B18" s="93"/>
      <c r="C18" s="100"/>
      <c r="D18" s="1260"/>
      <c r="E18" s="1260"/>
      <c r="F18" s="1260"/>
      <c r="G18" s="1260"/>
      <c r="H18" s="1260"/>
    </row>
    <row r="19" spans="1:8" s="28" customFormat="1" ht="12.75" x14ac:dyDescent="0.2">
      <c r="A19" s="81" t="s">
        <v>422</v>
      </c>
      <c r="B19" s="29"/>
      <c r="C19" s="43" t="s">
        <v>390</v>
      </c>
      <c r="D19" s="40"/>
      <c r="E19" s="1262" t="s">
        <v>374</v>
      </c>
      <c r="F19" s="1262"/>
      <c r="G19" s="1262"/>
      <c r="H19" s="1262"/>
    </row>
    <row r="20" spans="1:8" ht="12.75" customHeight="1" x14ac:dyDescent="0.2">
      <c r="A20" s="75" t="s">
        <v>386</v>
      </c>
      <c r="B20" s="41"/>
      <c r="C20" s="1251" t="s">
        <v>387</v>
      </c>
      <c r="D20" s="31"/>
      <c r="E20" s="32" t="s">
        <v>377</v>
      </c>
      <c r="F20" s="32" t="s">
        <v>378</v>
      </c>
      <c r="G20" s="32" t="s">
        <v>379</v>
      </c>
      <c r="H20" s="33" t="s">
        <v>439</v>
      </c>
    </row>
    <row r="21" spans="1:8" ht="12.75" x14ac:dyDescent="0.2">
      <c r="A21" s="96"/>
      <c r="B21" s="41"/>
      <c r="C21" s="1251"/>
      <c r="D21" s="31" t="s">
        <v>388</v>
      </c>
      <c r="E21" s="37">
        <v>62</v>
      </c>
      <c r="F21" s="37">
        <v>50</v>
      </c>
      <c r="G21" s="37">
        <v>50</v>
      </c>
      <c r="H21" s="118">
        <f>SUM(E21:G21)</f>
        <v>162</v>
      </c>
    </row>
    <row r="22" spans="1:8" ht="12.75" x14ac:dyDescent="0.2">
      <c r="A22" s="35" t="s">
        <v>381</v>
      </c>
      <c r="B22" s="42">
        <v>1</v>
      </c>
      <c r="C22" s="1251"/>
      <c r="D22" s="31" t="s">
        <v>389</v>
      </c>
      <c r="E22" s="37" t="e">
        <f>SUM(#REF!)</f>
        <v>#REF!</v>
      </c>
      <c r="F22" s="37" t="e">
        <f>SUM(#REF!)</f>
        <v>#REF!</v>
      </c>
      <c r="G22" s="37" t="e">
        <f>SUM(#REF!)</f>
        <v>#REF!</v>
      </c>
      <c r="H22" s="118" t="e">
        <f>SUM(E22:G22)</f>
        <v>#REF!</v>
      </c>
    </row>
    <row r="23" spans="1:8" ht="12.75" x14ac:dyDescent="0.2">
      <c r="A23" s="35"/>
      <c r="B23" s="97"/>
      <c r="C23" s="1251"/>
      <c r="D23" s="31" t="s">
        <v>385</v>
      </c>
      <c r="E23" s="39" t="e">
        <f>E22/E21</f>
        <v>#REF!</v>
      </c>
      <c r="F23" s="39" t="e">
        <f>F22/F21</f>
        <v>#REF!</v>
      </c>
      <c r="G23" s="39" t="e">
        <f>G22/G21</f>
        <v>#REF!</v>
      </c>
      <c r="H23" s="119" t="e">
        <f>H22/H21</f>
        <v>#REF!</v>
      </c>
    </row>
    <row r="24" spans="1:8" s="101" customFormat="1" ht="12.75" x14ac:dyDescent="0.2">
      <c r="A24" s="99"/>
      <c r="B24" s="93"/>
      <c r="C24" s="102"/>
      <c r="D24" s="1260"/>
      <c r="E24" s="1261"/>
      <c r="F24" s="1261"/>
      <c r="G24" s="1261"/>
      <c r="H24" s="103"/>
    </row>
    <row r="25" spans="1:8" x14ac:dyDescent="0.2">
      <c r="A25" s="81" t="s">
        <v>423</v>
      </c>
      <c r="B25" s="43"/>
      <c r="C25" s="43" t="s">
        <v>390</v>
      </c>
      <c r="D25" s="27"/>
      <c r="E25" s="1248" t="s">
        <v>374</v>
      </c>
      <c r="F25" s="1248"/>
      <c r="G25" s="1248"/>
      <c r="H25" s="1248"/>
    </row>
    <row r="26" spans="1:8" s="28" customFormat="1" x14ac:dyDescent="0.2">
      <c r="A26" s="1279" t="s">
        <v>391</v>
      </c>
      <c r="B26" s="1279"/>
      <c r="C26" s="1279"/>
      <c r="D26" s="1279"/>
      <c r="E26" s="27"/>
      <c r="F26" s="27"/>
      <c r="G26" s="27"/>
      <c r="H26" s="27"/>
    </row>
    <row r="27" spans="1:8" ht="12.75" customHeight="1" x14ac:dyDescent="0.2">
      <c r="A27" s="1229" t="s">
        <v>433</v>
      </c>
      <c r="B27" s="1230"/>
      <c r="C27" s="1276" t="s">
        <v>392</v>
      </c>
      <c r="D27" s="31"/>
      <c r="E27" s="32" t="s">
        <v>377</v>
      </c>
      <c r="F27" s="32" t="s">
        <v>378</v>
      </c>
      <c r="G27" s="32" t="s">
        <v>379</v>
      </c>
      <c r="H27" s="33" t="s">
        <v>439</v>
      </c>
    </row>
    <row r="28" spans="1:8" ht="12.75" hidden="1" x14ac:dyDescent="0.2">
      <c r="A28" s="1230"/>
      <c r="B28" s="1230"/>
      <c r="C28" s="1277"/>
      <c r="D28" s="31" t="s">
        <v>393</v>
      </c>
      <c r="E28" s="34" t="e">
        <f>(SUM(#REF!))/3</f>
        <v>#REF!</v>
      </c>
      <c r="F28" s="34" t="e">
        <f>E28</f>
        <v>#REF!</v>
      </c>
      <c r="G28" s="34" t="e">
        <f>E28</f>
        <v>#REF!</v>
      </c>
      <c r="H28" s="51" t="e">
        <f>SUM(E28:G28)</f>
        <v>#REF!</v>
      </c>
    </row>
    <row r="29" spans="1:8" ht="12.75" x14ac:dyDescent="0.2">
      <c r="A29" s="105"/>
      <c r="B29" s="105"/>
      <c r="C29" s="1277"/>
      <c r="D29" s="31" t="s">
        <v>397</v>
      </c>
      <c r="E29" s="34" t="e">
        <f>E28</f>
        <v>#REF!</v>
      </c>
      <c r="F29" s="34" t="e">
        <f>E29+F28</f>
        <v>#REF!</v>
      </c>
      <c r="G29" s="34" t="e">
        <f>F29+G28</f>
        <v>#REF!</v>
      </c>
      <c r="H29" s="118" t="e">
        <f>G29</f>
        <v>#REF!</v>
      </c>
    </row>
    <row r="30" spans="1:8" ht="12.75" x14ac:dyDescent="0.2">
      <c r="A30" s="35" t="s">
        <v>381</v>
      </c>
      <c r="B30" s="44">
        <v>0.95</v>
      </c>
      <c r="C30" s="1277"/>
      <c r="D30" s="31" t="s">
        <v>394</v>
      </c>
      <c r="E30" s="37" t="e">
        <f>SUM(#REF!)</f>
        <v>#REF!</v>
      </c>
      <c r="F30" s="37" t="e">
        <f>SUM(#REF!)</f>
        <v>#REF!</v>
      </c>
      <c r="G30" s="37" t="e">
        <f>SUM(#REF!)</f>
        <v>#REF!</v>
      </c>
      <c r="H30" s="34" t="e">
        <f>SUM(E30:G30)</f>
        <v>#REF!</v>
      </c>
    </row>
    <row r="31" spans="1:8" ht="14.25" customHeight="1" x14ac:dyDescent="0.2">
      <c r="A31" s="1263"/>
      <c r="B31" s="1264"/>
      <c r="C31" s="1277"/>
      <c r="D31" s="31" t="s">
        <v>395</v>
      </c>
      <c r="E31" s="34" t="e">
        <f>E30</f>
        <v>#REF!</v>
      </c>
      <c r="F31" s="34" t="e">
        <f>E31+F30</f>
        <v>#REF!</v>
      </c>
      <c r="G31" s="34" t="e">
        <f>F31+G30</f>
        <v>#REF!</v>
      </c>
      <c r="H31" s="118" t="e">
        <f>H30</f>
        <v>#REF!</v>
      </c>
    </row>
    <row r="32" spans="1:8" ht="14.25" customHeight="1" x14ac:dyDescent="0.2">
      <c r="A32" s="1267"/>
      <c r="B32" s="1268"/>
      <c r="C32" s="1278"/>
      <c r="D32" s="45" t="s">
        <v>385</v>
      </c>
      <c r="E32" s="39" t="e">
        <f>E31/E29</f>
        <v>#REF!</v>
      </c>
      <c r="F32" s="39" t="e">
        <f>F31/F29</f>
        <v>#REF!</v>
      </c>
      <c r="G32" s="39" t="e">
        <f>G31/G29</f>
        <v>#REF!</v>
      </c>
      <c r="H32" s="119" t="e">
        <f>H31/H28</f>
        <v>#REF!</v>
      </c>
    </row>
    <row r="33" spans="1:9" s="101" customFormat="1" ht="12.75" x14ac:dyDescent="0.2">
      <c r="A33" s="99"/>
      <c r="B33" s="93"/>
      <c r="C33" s="106"/>
      <c r="D33" s="107"/>
      <c r="E33" s="107"/>
      <c r="F33" s="107"/>
      <c r="G33" s="107"/>
      <c r="H33" s="107"/>
    </row>
    <row r="34" spans="1:9" x14ac:dyDescent="0.2">
      <c r="A34" s="81" t="s">
        <v>424</v>
      </c>
      <c r="B34" s="43"/>
      <c r="C34" s="26"/>
      <c r="D34" s="27"/>
      <c r="E34" s="1248" t="s">
        <v>374</v>
      </c>
      <c r="F34" s="1248"/>
      <c r="G34" s="1248"/>
      <c r="H34" s="1248"/>
    </row>
    <row r="35" spans="1:9" ht="12.75" x14ac:dyDescent="0.2">
      <c r="A35" s="1229" t="s">
        <v>434</v>
      </c>
      <c r="B35" s="1257"/>
      <c r="C35" s="1251" t="s">
        <v>396</v>
      </c>
      <c r="D35" s="31"/>
      <c r="E35" s="32" t="s">
        <v>377</v>
      </c>
      <c r="F35" s="32" t="s">
        <v>378</v>
      </c>
      <c r="G35" s="32" t="s">
        <v>379</v>
      </c>
      <c r="H35" s="33" t="s">
        <v>439</v>
      </c>
    </row>
    <row r="36" spans="1:9" ht="12.75" hidden="1" x14ac:dyDescent="0.2">
      <c r="A36" s="1257"/>
      <c r="B36" s="1257"/>
      <c r="C36" s="1258"/>
      <c r="D36" s="31" t="s">
        <v>393</v>
      </c>
      <c r="E36" s="34" t="e">
        <f>(SUM(#REF!))/3</f>
        <v>#REF!</v>
      </c>
      <c r="F36" s="34">
        <v>65</v>
      </c>
      <c r="G36" s="34">
        <v>65</v>
      </c>
      <c r="H36" s="34">
        <f>G36</f>
        <v>65</v>
      </c>
    </row>
    <row r="37" spans="1:9" ht="12.75" x14ac:dyDescent="0.2">
      <c r="A37" s="1257"/>
      <c r="B37" s="1257"/>
      <c r="C37" s="1258"/>
      <c r="D37" s="31" t="s">
        <v>440</v>
      </c>
      <c r="E37" s="34" t="e">
        <f>E36</f>
        <v>#REF!</v>
      </c>
      <c r="F37" s="34" t="e">
        <f>F36+E37</f>
        <v>#REF!</v>
      </c>
      <c r="G37" s="34" t="e">
        <f>G36+F37</f>
        <v>#REF!</v>
      </c>
      <c r="H37" s="118" t="e">
        <f>G37</f>
        <v>#REF!</v>
      </c>
    </row>
    <row r="38" spans="1:9" ht="12.75" x14ac:dyDescent="0.2">
      <c r="A38" s="35" t="s">
        <v>381</v>
      </c>
      <c r="B38" s="44">
        <v>0.95</v>
      </c>
      <c r="C38" s="1258"/>
      <c r="D38" s="31" t="s">
        <v>394</v>
      </c>
      <c r="E38" s="37" t="e">
        <f>SUM(#REF!)</f>
        <v>#REF!</v>
      </c>
      <c r="F38" s="37" t="e">
        <f>SUM(#REF!)</f>
        <v>#REF!</v>
      </c>
      <c r="G38" s="37" t="e">
        <f>SUM(#REF!)</f>
        <v>#REF!</v>
      </c>
      <c r="H38" s="34" t="e">
        <f>SUM(E38:G38)</f>
        <v>#REF!</v>
      </c>
    </row>
    <row r="39" spans="1:9" ht="14.25" customHeight="1" x14ac:dyDescent="0.2">
      <c r="A39" s="1263"/>
      <c r="B39" s="1264"/>
      <c r="C39" s="1258"/>
      <c r="D39" s="31" t="s">
        <v>395</v>
      </c>
      <c r="E39" s="34" t="e">
        <f>E38</f>
        <v>#REF!</v>
      </c>
      <c r="F39" s="34" t="e">
        <f>F38+E38</f>
        <v>#REF!</v>
      </c>
      <c r="G39" s="34" t="e">
        <f>G38+F39</f>
        <v>#REF!</v>
      </c>
      <c r="H39" s="118" t="e">
        <f>H38</f>
        <v>#REF!</v>
      </c>
    </row>
    <row r="40" spans="1:9" ht="15.75" customHeight="1" x14ac:dyDescent="0.2">
      <c r="A40" s="1265"/>
      <c r="B40" s="1266"/>
      <c r="C40" s="1258"/>
      <c r="D40" s="45" t="s">
        <v>385</v>
      </c>
      <c r="E40" s="39" t="e">
        <f>E39/E37</f>
        <v>#REF!</v>
      </c>
      <c r="F40" s="39" t="e">
        <f>F39/F37</f>
        <v>#REF!</v>
      </c>
      <c r="G40" s="39" t="e">
        <f>G39/G37</f>
        <v>#REF!</v>
      </c>
      <c r="H40" s="119" t="e">
        <f>H39/H37</f>
        <v>#REF!</v>
      </c>
    </row>
    <row r="41" spans="1:9" ht="17.25" customHeight="1" x14ac:dyDescent="0.2">
      <c r="A41" s="1267"/>
      <c r="B41" s="1268"/>
      <c r="C41" s="1258"/>
      <c r="D41" s="46"/>
      <c r="E41" s="46"/>
      <c r="F41" s="46"/>
      <c r="G41" s="46"/>
      <c r="H41" s="46"/>
    </row>
    <row r="42" spans="1:9" s="101" customFormat="1" ht="17.25" customHeight="1" x14ac:dyDescent="0.2">
      <c r="A42" s="92"/>
      <c r="B42" s="115"/>
      <c r="C42" s="116"/>
      <c r="D42" s="117"/>
      <c r="E42" s="117"/>
      <c r="F42" s="117"/>
      <c r="G42" s="117"/>
      <c r="H42" s="117"/>
    </row>
    <row r="43" spans="1:9" ht="12.75" x14ac:dyDescent="0.2">
      <c r="A43" s="81" t="s">
        <v>425</v>
      </c>
      <c r="B43" s="43"/>
      <c r="C43" s="26"/>
      <c r="D43" s="26"/>
      <c r="E43" s="1248" t="s">
        <v>374</v>
      </c>
      <c r="F43" s="1248"/>
      <c r="G43" s="1248"/>
      <c r="H43" s="1248"/>
    </row>
    <row r="44" spans="1:9" ht="12.75" customHeight="1" x14ac:dyDescent="0.2">
      <c r="A44" s="1229" t="s">
        <v>398</v>
      </c>
      <c r="B44" s="41"/>
      <c r="C44" s="1251" t="s">
        <v>399</v>
      </c>
      <c r="D44" s="50"/>
      <c r="E44" s="32" t="s">
        <v>377</v>
      </c>
      <c r="F44" s="32" t="s">
        <v>378</v>
      </c>
      <c r="G44" s="32" t="s">
        <v>379</v>
      </c>
      <c r="H44" s="33" t="s">
        <v>439</v>
      </c>
    </row>
    <row r="45" spans="1:9" ht="12.75" x14ac:dyDescent="0.2">
      <c r="A45" s="1249"/>
      <c r="B45" s="41"/>
      <c r="C45" s="1251"/>
      <c r="D45" s="31" t="s">
        <v>400</v>
      </c>
      <c r="E45" s="51" t="e">
        <f>(SUM(#REF!))/3</f>
        <v>#REF!</v>
      </c>
      <c r="F45" s="51" t="e">
        <f>E45*2</f>
        <v>#REF!</v>
      </c>
      <c r="G45" s="51" t="e">
        <f>E45*3</f>
        <v>#REF!</v>
      </c>
      <c r="H45" s="51" t="e">
        <f>SUM(E45:G45)</f>
        <v>#REF!</v>
      </c>
    </row>
    <row r="46" spans="1:9" ht="12.75" x14ac:dyDescent="0.2">
      <c r="A46" s="1249"/>
      <c r="B46" s="41"/>
      <c r="C46" s="1251"/>
      <c r="D46" s="31" t="s">
        <v>401</v>
      </c>
      <c r="E46" s="51" t="e">
        <f>(SUM(#REF!))/3</f>
        <v>#REF!</v>
      </c>
      <c r="F46" s="51" t="e">
        <f>E46*2</f>
        <v>#REF!</v>
      </c>
      <c r="G46" s="51" t="e">
        <f>E46*3</f>
        <v>#REF!</v>
      </c>
      <c r="H46" s="118" t="e">
        <f>G46</f>
        <v>#REF!</v>
      </c>
    </row>
    <row r="47" spans="1:9" ht="12.75" x14ac:dyDescent="0.2">
      <c r="A47" s="1249"/>
      <c r="B47" s="41"/>
      <c r="C47" s="1251"/>
      <c r="D47" s="31" t="s">
        <v>402</v>
      </c>
      <c r="E47" s="52" t="e">
        <f>SUM(#REF!)</f>
        <v>#REF!</v>
      </c>
      <c r="F47" s="52" t="e">
        <f>SUM(#REF!)</f>
        <v>#REF!</v>
      </c>
      <c r="G47" s="52" t="e">
        <f>SUM(#REF!)</f>
        <v>#REF!</v>
      </c>
      <c r="H47" s="53" t="e">
        <f>SUM(E47:G47)</f>
        <v>#REF!</v>
      </c>
      <c r="I47" s="54"/>
    </row>
    <row r="48" spans="1:9" ht="12.75" x14ac:dyDescent="0.2">
      <c r="A48" s="76"/>
      <c r="B48" s="41"/>
      <c r="C48" s="1251"/>
      <c r="D48" s="31" t="s">
        <v>403</v>
      </c>
      <c r="E48" s="52" t="e">
        <f>SUM(#REF!)</f>
        <v>#REF!</v>
      </c>
      <c r="F48" s="52" t="e">
        <f>SUM(#REF!)</f>
        <v>#REF!</v>
      </c>
      <c r="G48" s="52" t="e">
        <f>SUM(#REF!)</f>
        <v>#REF!</v>
      </c>
      <c r="H48" s="53" t="e">
        <f>SUM(E48:G48)</f>
        <v>#REF!</v>
      </c>
    </row>
    <row r="49" spans="1:8" ht="12.75" x14ac:dyDescent="0.2">
      <c r="A49" s="35" t="s">
        <v>381</v>
      </c>
      <c r="B49" s="55">
        <v>1</v>
      </c>
      <c r="C49" s="1251"/>
      <c r="D49" s="31" t="s">
        <v>384</v>
      </c>
      <c r="E49" s="53" t="e">
        <f>SUM(E47:E48)</f>
        <v>#REF!</v>
      </c>
      <c r="F49" s="53" t="e">
        <f>E49+F47+F48</f>
        <v>#REF!</v>
      </c>
      <c r="G49" s="53" t="e">
        <f>F49+G47+G48</f>
        <v>#REF!</v>
      </c>
      <c r="H49" s="120" t="e">
        <f>G49</f>
        <v>#REF!</v>
      </c>
    </row>
    <row r="50" spans="1:8" x14ac:dyDescent="0.2">
      <c r="A50" s="94"/>
      <c r="B50" s="95"/>
      <c r="C50" s="1251"/>
      <c r="D50" s="31" t="s">
        <v>404</v>
      </c>
      <c r="E50" s="123" t="e">
        <f>E49/E46</f>
        <v>#REF!</v>
      </c>
      <c r="F50" s="123" t="e">
        <f>F49/F46</f>
        <v>#REF!</v>
      </c>
      <c r="G50" s="123" t="e">
        <f>G49/G46</f>
        <v>#REF!</v>
      </c>
      <c r="H50" s="121" t="e">
        <f>H49/H46</f>
        <v>#REF!</v>
      </c>
    </row>
    <row r="51" spans="1:8" s="101" customFormat="1" x14ac:dyDescent="0.2">
      <c r="A51" s="108"/>
      <c r="B51" s="109"/>
      <c r="C51" s="104"/>
      <c r="D51" s="1250"/>
      <c r="E51" s="1250"/>
      <c r="F51" s="1250"/>
      <c r="G51" s="1250"/>
      <c r="H51" s="1250"/>
    </row>
    <row r="52" spans="1:8" ht="12.75" x14ac:dyDescent="0.2">
      <c r="A52" s="71" t="s">
        <v>426</v>
      </c>
      <c r="B52" s="47"/>
      <c r="C52" s="48"/>
      <c r="D52" s="49"/>
      <c r="E52" s="1248" t="s">
        <v>374</v>
      </c>
      <c r="F52" s="1248"/>
      <c r="G52" s="1248"/>
      <c r="H52" s="1248"/>
    </row>
    <row r="53" spans="1:8" ht="12.75" customHeight="1" x14ac:dyDescent="0.2">
      <c r="A53" s="1253" t="s">
        <v>435</v>
      </c>
      <c r="B53" s="1254"/>
      <c r="C53" s="1251" t="s">
        <v>417</v>
      </c>
      <c r="D53" s="31"/>
      <c r="E53" s="32" t="s">
        <v>377</v>
      </c>
      <c r="F53" s="32" t="s">
        <v>378</v>
      </c>
      <c r="G53" s="32" t="s">
        <v>379</v>
      </c>
      <c r="H53" s="33" t="s">
        <v>439</v>
      </c>
    </row>
    <row r="54" spans="1:8" ht="12.75" hidden="1" customHeight="1" x14ac:dyDescent="0.2">
      <c r="A54" s="1253"/>
      <c r="B54" s="1254"/>
      <c r="C54" s="1251"/>
      <c r="D54" s="31" t="s">
        <v>405</v>
      </c>
      <c r="E54" s="34">
        <f>(Cadastro!AU19+Cadastro!AU20+Cadastro!AU21+Cadastro!AU22+Cadastro!AU23+Cadastro!AU24+Cadastro!AU25+Cadastro!AU28)/3</f>
        <v>0</v>
      </c>
      <c r="F54" s="34">
        <f>E54*2</f>
        <v>0</v>
      </c>
      <c r="G54" s="34">
        <f>E54*3</f>
        <v>0</v>
      </c>
      <c r="H54" s="34">
        <f>SUM(E54:G54)</f>
        <v>0</v>
      </c>
    </row>
    <row r="55" spans="1:8" ht="14.25" customHeight="1" x14ac:dyDescent="0.2">
      <c r="A55" s="1255"/>
      <c r="B55" s="1256"/>
      <c r="C55" s="1251"/>
      <c r="D55" s="31" t="s">
        <v>438</v>
      </c>
      <c r="E55" s="51" t="e">
        <f>(SUM(#REF!))/3</f>
        <v>#REF!</v>
      </c>
      <c r="F55" s="51" t="e">
        <f>E55*2</f>
        <v>#REF!</v>
      </c>
      <c r="G55" s="51" t="e">
        <f>E55*3</f>
        <v>#REF!</v>
      </c>
      <c r="H55" s="118" t="e">
        <f>SUM(E55:G55)</f>
        <v>#REF!</v>
      </c>
    </row>
    <row r="56" spans="1:8" ht="12.75" x14ac:dyDescent="0.2">
      <c r="A56" s="35" t="s">
        <v>381</v>
      </c>
      <c r="B56" s="55">
        <v>1</v>
      </c>
      <c r="C56" s="1251"/>
      <c r="D56" s="31" t="s">
        <v>406</v>
      </c>
      <c r="E56" s="37" t="e">
        <f>SUM(#REF!)</f>
        <v>#REF!</v>
      </c>
      <c r="F56" s="37" t="e">
        <f>SUM(#REF!)</f>
        <v>#REF!</v>
      </c>
      <c r="G56" s="37" t="e">
        <f>SUM(#REF!)</f>
        <v>#REF!</v>
      </c>
      <c r="H56" s="34" t="e">
        <f>SUM(E56:G56)</f>
        <v>#REF!</v>
      </c>
    </row>
    <row r="57" spans="1:8" ht="12.75" x14ac:dyDescent="0.2">
      <c r="A57" s="38"/>
      <c r="B57" s="114"/>
      <c r="C57" s="1251"/>
      <c r="D57" s="31" t="s">
        <v>416</v>
      </c>
      <c r="E57" s="74" t="e">
        <f>E56</f>
        <v>#REF!</v>
      </c>
      <c r="F57" s="74" t="e">
        <f>E57+F56</f>
        <v>#REF!</v>
      </c>
      <c r="G57" s="74" t="e">
        <f>F57+G56</f>
        <v>#REF!</v>
      </c>
      <c r="H57" s="118" t="e">
        <f>SUM(E57:G57)</f>
        <v>#REF!</v>
      </c>
    </row>
    <row r="58" spans="1:8" ht="12.75" x14ac:dyDescent="0.2">
      <c r="A58" s="1252" t="s">
        <v>415</v>
      </c>
      <c r="B58" s="1252"/>
      <c r="C58" s="1251"/>
      <c r="D58" s="31" t="s">
        <v>385</v>
      </c>
      <c r="E58" s="122" t="e">
        <f>E57/E55*100</f>
        <v>#REF!</v>
      </c>
      <c r="F58" s="122" t="e">
        <f>F57/F55*100</f>
        <v>#REF!</v>
      </c>
      <c r="G58" s="122" t="e">
        <f>G57/G55*100</f>
        <v>#REF!</v>
      </c>
      <c r="H58" s="121" t="e">
        <f>H57/H55</f>
        <v>#REF!</v>
      </c>
    </row>
    <row r="59" spans="1:8" ht="12.75" x14ac:dyDescent="0.2">
      <c r="A59" s="1252"/>
      <c r="B59" s="1252"/>
      <c r="C59" s="1251"/>
      <c r="D59" s="56"/>
      <c r="E59" s="57"/>
      <c r="F59" s="57"/>
      <c r="G59" s="57"/>
      <c r="H59" s="57"/>
    </row>
    <row r="60" spans="1:8" ht="12.75" x14ac:dyDescent="0.2">
      <c r="A60" s="79"/>
      <c r="B60" s="79"/>
      <c r="C60" s="79"/>
      <c r="D60" s="80"/>
      <c r="E60" s="80"/>
      <c r="F60" s="80"/>
      <c r="G60" s="80"/>
      <c r="H60" s="80"/>
    </row>
    <row r="61" spans="1:8" s="72" customFormat="1" ht="12" x14ac:dyDescent="0.2">
      <c r="A61" s="81" t="s">
        <v>418</v>
      </c>
      <c r="B61" s="82"/>
      <c r="C61" s="82" t="s">
        <v>390</v>
      </c>
      <c r="D61" s="83"/>
      <c r="E61" s="1240" t="s">
        <v>374</v>
      </c>
      <c r="F61" s="1240"/>
      <c r="G61" s="1240"/>
      <c r="H61" s="1240"/>
    </row>
    <row r="62" spans="1:8" s="72" customFormat="1" ht="12.75" customHeight="1" x14ac:dyDescent="0.2">
      <c r="A62" s="1241" t="s">
        <v>430</v>
      </c>
      <c r="B62" s="1245"/>
      <c r="C62" s="1242" t="s">
        <v>432</v>
      </c>
      <c r="D62" s="84"/>
      <c r="E62" s="85" t="s">
        <v>377</v>
      </c>
      <c r="F62" s="85" t="s">
        <v>378</v>
      </c>
      <c r="G62" s="85" t="s">
        <v>379</v>
      </c>
      <c r="H62" s="33" t="s">
        <v>439</v>
      </c>
    </row>
    <row r="63" spans="1:8" s="72" customFormat="1" ht="12" customHeight="1" x14ac:dyDescent="0.2">
      <c r="A63" s="1241"/>
      <c r="B63" s="1246"/>
      <c r="C63" s="1243"/>
      <c r="D63" s="31" t="s">
        <v>436</v>
      </c>
      <c r="E63" s="86" t="e">
        <f>(SUM(#REF!))/3</f>
        <v>#REF!</v>
      </c>
      <c r="F63" s="86" t="e">
        <f>E63*2</f>
        <v>#REF!</v>
      </c>
      <c r="G63" s="86" t="e">
        <f>E63*3</f>
        <v>#REF!</v>
      </c>
      <c r="H63" s="125" t="e">
        <f>G63</f>
        <v>#REF!</v>
      </c>
    </row>
    <row r="64" spans="1:8" s="72" customFormat="1" ht="12.75" customHeight="1" x14ac:dyDescent="0.2">
      <c r="A64" s="1231"/>
      <c r="B64" s="1246"/>
      <c r="C64" s="1243"/>
      <c r="D64" s="31" t="s">
        <v>429</v>
      </c>
      <c r="E64" s="37" t="e">
        <f>SUM(#REF!)</f>
        <v>#REF!</v>
      </c>
      <c r="F64" s="37" t="e">
        <f>SUM(#REF!)</f>
        <v>#REF!</v>
      </c>
      <c r="G64" s="37" t="e">
        <f>SUM(#REF!)</f>
        <v>#REF!</v>
      </c>
      <c r="H64" s="86" t="e">
        <f>G64</f>
        <v>#REF!</v>
      </c>
    </row>
    <row r="65" spans="1:8" s="72" customFormat="1" ht="12" hidden="1" customHeight="1" x14ac:dyDescent="0.2">
      <c r="A65" s="1232"/>
      <c r="B65" s="1246"/>
      <c r="C65" s="1243"/>
      <c r="D65" s="31" t="s">
        <v>403</v>
      </c>
      <c r="E65" s="87"/>
      <c r="F65" s="87"/>
      <c r="G65" s="87"/>
      <c r="H65" s="86"/>
    </row>
    <row r="66" spans="1:8" s="72" customFormat="1" ht="12" customHeight="1" x14ac:dyDescent="0.2">
      <c r="A66" s="1233"/>
      <c r="B66" s="1247"/>
      <c r="C66" s="1243"/>
      <c r="D66" s="31" t="s">
        <v>384</v>
      </c>
      <c r="E66" s="88" t="e">
        <f>E64</f>
        <v>#REF!</v>
      </c>
      <c r="F66" s="88" t="e">
        <f>E66+F64</f>
        <v>#REF!</v>
      </c>
      <c r="G66" s="88" t="e">
        <f>F66+G64</f>
        <v>#REF!</v>
      </c>
      <c r="H66" s="126" t="e">
        <f>G66</f>
        <v>#REF!</v>
      </c>
    </row>
    <row r="67" spans="1:8" s="72" customFormat="1" ht="12" customHeight="1" x14ac:dyDescent="0.2">
      <c r="A67" s="89" t="s">
        <v>419</v>
      </c>
      <c r="B67" s="90">
        <v>1</v>
      </c>
      <c r="C67" s="1244"/>
      <c r="D67" s="31" t="s">
        <v>385</v>
      </c>
      <c r="E67" s="91" t="e">
        <f>E66/E63</f>
        <v>#REF!</v>
      </c>
      <c r="F67" s="91" t="e">
        <f>F66/F63</f>
        <v>#REF!</v>
      </c>
      <c r="G67" s="91" t="e">
        <f>G66/G63</f>
        <v>#REF!</v>
      </c>
      <c r="H67" s="124" t="e">
        <f>H66/H63</f>
        <v>#REF!</v>
      </c>
    </row>
    <row r="68" spans="1:8" s="113" customFormat="1" ht="12" customHeight="1" x14ac:dyDescent="0.2">
      <c r="A68" s="110"/>
      <c r="B68" s="111"/>
      <c r="C68" s="112"/>
      <c r="E68" s="73"/>
      <c r="F68" s="73"/>
      <c r="G68" s="73"/>
      <c r="H68" s="73"/>
    </row>
    <row r="69" spans="1:8" s="72" customFormat="1" ht="12" x14ac:dyDescent="0.2">
      <c r="A69" s="81" t="s">
        <v>420</v>
      </c>
      <c r="B69" s="82"/>
      <c r="C69" s="82" t="s">
        <v>390</v>
      </c>
      <c r="D69" s="83"/>
      <c r="E69" s="1240" t="s">
        <v>374</v>
      </c>
      <c r="F69" s="1240"/>
      <c r="G69" s="1240"/>
      <c r="H69" s="1240"/>
    </row>
    <row r="70" spans="1:8" s="72" customFormat="1" ht="12.75" customHeight="1" x14ac:dyDescent="0.2">
      <c r="A70" s="1241" t="s">
        <v>431</v>
      </c>
      <c r="B70" s="1245"/>
      <c r="C70" s="1242" t="s">
        <v>432</v>
      </c>
      <c r="D70" s="84"/>
      <c r="E70" s="85" t="s">
        <v>377</v>
      </c>
      <c r="F70" s="85" t="s">
        <v>378</v>
      </c>
      <c r="G70" s="85" t="s">
        <v>379</v>
      </c>
      <c r="H70" s="33" t="s">
        <v>439</v>
      </c>
    </row>
    <row r="71" spans="1:8" s="72" customFormat="1" ht="12" x14ac:dyDescent="0.2">
      <c r="A71" s="1241"/>
      <c r="B71" s="1246"/>
      <c r="C71" s="1243"/>
      <c r="D71" s="31" t="s">
        <v>437</v>
      </c>
      <c r="E71" s="86" t="e">
        <f>(SUM(#REF!))/3</f>
        <v>#REF!</v>
      </c>
      <c r="F71" s="86" t="e">
        <f>E71*2</f>
        <v>#REF!</v>
      </c>
      <c r="G71" s="86" t="e">
        <f>E71*3</f>
        <v>#REF!</v>
      </c>
      <c r="H71" s="125" t="e">
        <f>G71</f>
        <v>#REF!</v>
      </c>
    </row>
    <row r="72" spans="1:8" s="72" customFormat="1" ht="14.25" customHeight="1" x14ac:dyDescent="0.2">
      <c r="A72" s="1231"/>
      <c r="B72" s="1246"/>
      <c r="C72" s="1243"/>
      <c r="D72" s="31" t="s">
        <v>429</v>
      </c>
      <c r="E72" s="37" t="e">
        <f>SUM(#REF!)</f>
        <v>#REF!</v>
      </c>
      <c r="F72" s="37" t="e">
        <f>SUM(#REF!)</f>
        <v>#REF!</v>
      </c>
      <c r="G72" s="37" t="e">
        <f>SUM(#REF!)</f>
        <v>#REF!</v>
      </c>
      <c r="H72" s="86" t="e">
        <f>G72</f>
        <v>#REF!</v>
      </c>
    </row>
    <row r="73" spans="1:8" s="72" customFormat="1" ht="12.75" hidden="1" customHeight="1" x14ac:dyDescent="0.2">
      <c r="A73" s="1232"/>
      <c r="B73" s="1246"/>
      <c r="C73" s="1243"/>
      <c r="D73" s="31" t="s">
        <v>403</v>
      </c>
      <c r="E73" s="87"/>
      <c r="F73" s="87"/>
      <c r="G73" s="87"/>
      <c r="H73" s="86"/>
    </row>
    <row r="74" spans="1:8" s="72" customFormat="1" ht="12.75" customHeight="1" x14ac:dyDescent="0.2">
      <c r="A74" s="1233"/>
      <c r="B74" s="1247"/>
      <c r="C74" s="1243"/>
      <c r="D74" s="31" t="s">
        <v>384</v>
      </c>
      <c r="E74" s="88" t="e">
        <f>E72</f>
        <v>#REF!</v>
      </c>
      <c r="F74" s="88" t="e">
        <f>E74+F72</f>
        <v>#REF!</v>
      </c>
      <c r="G74" s="88" t="e">
        <f>F74+G72</f>
        <v>#REF!</v>
      </c>
      <c r="H74" s="126" t="e">
        <f>G74</f>
        <v>#REF!</v>
      </c>
    </row>
    <row r="75" spans="1:8" s="72" customFormat="1" ht="12" x14ac:dyDescent="0.2">
      <c r="A75" s="89" t="s">
        <v>419</v>
      </c>
      <c r="B75" s="90">
        <v>1</v>
      </c>
      <c r="C75" s="1244"/>
      <c r="D75" s="31" t="s">
        <v>385</v>
      </c>
      <c r="E75" s="91" t="e">
        <f>E74/E71</f>
        <v>#REF!</v>
      </c>
      <c r="F75" s="91" t="e">
        <f>F74/F71</f>
        <v>#REF!</v>
      </c>
      <c r="G75" s="91" t="e">
        <f>G74/G71</f>
        <v>#REF!</v>
      </c>
      <c r="H75" s="124" t="e">
        <f>H74/H71</f>
        <v>#REF!</v>
      </c>
    </row>
    <row r="76" spans="1:8" ht="12.75" x14ac:dyDescent="0.2">
      <c r="A76" s="58"/>
      <c r="B76" s="68"/>
      <c r="C76" s="68"/>
      <c r="D76" s="69"/>
      <c r="E76" s="69"/>
      <c r="F76" s="69"/>
      <c r="G76" s="69"/>
      <c r="H76" s="70"/>
    </row>
    <row r="77" spans="1:8" x14ac:dyDescent="0.2">
      <c r="A77" s="77" t="s">
        <v>407</v>
      </c>
      <c r="B77" s="59"/>
      <c r="C77" s="59"/>
      <c r="D77" s="59"/>
      <c r="E77" s="59"/>
      <c r="F77" s="59"/>
      <c r="G77" s="59"/>
      <c r="H77" s="60"/>
    </row>
    <row r="78" spans="1:8" x14ac:dyDescent="0.2">
      <c r="A78" s="61" t="s">
        <v>408</v>
      </c>
      <c r="B78" s="62"/>
      <c r="C78" s="62"/>
      <c r="D78" s="62"/>
      <c r="E78" s="62"/>
      <c r="F78" s="62"/>
      <c r="G78" s="62"/>
      <c r="H78" s="63"/>
    </row>
    <row r="79" spans="1:8" x14ac:dyDescent="0.2">
      <c r="A79" s="64" t="s">
        <v>409</v>
      </c>
      <c r="B79" s="65"/>
      <c r="C79" s="65"/>
      <c r="D79" s="65"/>
      <c r="E79" s="65"/>
      <c r="F79" s="65"/>
      <c r="G79" s="65"/>
      <c r="H79" s="66"/>
    </row>
    <row r="80" spans="1:8" ht="15" customHeight="1" x14ac:dyDescent="0.2">
      <c r="A80" s="1234"/>
      <c r="B80" s="1235"/>
      <c r="C80" s="1235"/>
      <c r="D80" s="1235"/>
      <c r="E80" s="1235"/>
      <c r="F80" s="1235"/>
      <c r="G80" s="1235"/>
      <c r="H80" s="1236"/>
    </row>
    <row r="81" spans="1:8" ht="15" customHeight="1" x14ac:dyDescent="0.2">
      <c r="A81" s="1234"/>
      <c r="B81" s="1235"/>
      <c r="C81" s="1235"/>
      <c r="D81" s="1235"/>
      <c r="E81" s="1235"/>
      <c r="F81" s="1235"/>
      <c r="G81" s="1235"/>
      <c r="H81" s="1236"/>
    </row>
    <row r="82" spans="1:8" ht="15" customHeight="1" x14ac:dyDescent="0.2">
      <c r="A82" s="1234"/>
      <c r="B82" s="1235"/>
      <c r="C82" s="1235"/>
      <c r="D82" s="1235"/>
      <c r="E82" s="1235"/>
      <c r="F82" s="1235"/>
      <c r="G82" s="1235"/>
      <c r="H82" s="1236"/>
    </row>
    <row r="83" spans="1:8" ht="15" customHeight="1" x14ac:dyDescent="0.2">
      <c r="A83" s="1234"/>
      <c r="B83" s="1235"/>
      <c r="C83" s="1235"/>
      <c r="D83" s="1235"/>
      <c r="E83" s="1235"/>
      <c r="F83" s="1235"/>
      <c r="G83" s="1235"/>
      <c r="H83" s="1236"/>
    </row>
    <row r="84" spans="1:8" ht="15" customHeight="1" x14ac:dyDescent="0.2">
      <c r="A84" s="1234"/>
      <c r="B84" s="1235"/>
      <c r="C84" s="1235"/>
      <c r="D84" s="1235"/>
      <c r="E84" s="1235"/>
      <c r="F84" s="1235"/>
      <c r="G84" s="1235"/>
      <c r="H84" s="1236"/>
    </row>
    <row r="85" spans="1:8" ht="15" customHeight="1" x14ac:dyDescent="0.2">
      <c r="A85" s="1234"/>
      <c r="B85" s="1235"/>
      <c r="C85" s="1235"/>
      <c r="D85" s="1235"/>
      <c r="E85" s="1235"/>
      <c r="F85" s="1235"/>
      <c r="G85" s="1235"/>
      <c r="H85" s="1236"/>
    </row>
    <row r="86" spans="1:8" ht="15" customHeight="1" x14ac:dyDescent="0.2">
      <c r="A86" s="1234"/>
      <c r="B86" s="1235"/>
      <c r="C86" s="1235"/>
      <c r="D86" s="1235"/>
      <c r="E86" s="1235"/>
      <c r="F86" s="1235"/>
      <c r="G86" s="1235"/>
      <c r="H86" s="1236"/>
    </row>
    <row r="87" spans="1:8" ht="15.75" customHeight="1" x14ac:dyDescent="0.2">
      <c r="A87" s="1234"/>
      <c r="B87" s="1235"/>
      <c r="C87" s="1235"/>
      <c r="D87" s="1235"/>
      <c r="E87" s="1235"/>
      <c r="F87" s="1235"/>
      <c r="G87" s="1235"/>
      <c r="H87" s="1236"/>
    </row>
    <row r="88" spans="1:8" ht="15.75" customHeight="1" x14ac:dyDescent="0.2">
      <c r="A88" s="1234"/>
      <c r="B88" s="1235"/>
      <c r="C88" s="1235"/>
      <c r="D88" s="1235"/>
      <c r="E88" s="1235"/>
      <c r="F88" s="1235"/>
      <c r="G88" s="1235"/>
      <c r="H88" s="1236"/>
    </row>
    <row r="89" spans="1:8" ht="15.75" customHeight="1" x14ac:dyDescent="0.2">
      <c r="A89" s="1237"/>
      <c r="B89" s="1238"/>
      <c r="C89" s="1238"/>
      <c r="D89" s="1238"/>
      <c r="E89" s="1238"/>
      <c r="F89" s="1238"/>
      <c r="G89" s="1238"/>
      <c r="H89" s="1239"/>
    </row>
    <row r="90" spans="1:8" x14ac:dyDescent="0.2">
      <c r="A90" s="61" t="s">
        <v>410</v>
      </c>
      <c r="B90" s="62"/>
      <c r="C90" s="62"/>
      <c r="D90" s="62"/>
      <c r="E90" s="62"/>
      <c r="F90" s="62"/>
      <c r="G90" s="62"/>
      <c r="H90" s="63"/>
    </row>
    <row r="91" spans="1:8" ht="15" customHeight="1" x14ac:dyDescent="0.2">
      <c r="A91" s="1234"/>
      <c r="B91" s="1235"/>
      <c r="C91" s="1235"/>
      <c r="D91" s="1235"/>
      <c r="E91" s="1235"/>
      <c r="F91" s="1235"/>
      <c r="G91" s="1235"/>
      <c r="H91" s="1236"/>
    </row>
    <row r="92" spans="1:8" ht="15" customHeight="1" x14ac:dyDescent="0.2">
      <c r="A92" s="1234"/>
      <c r="B92" s="1235"/>
      <c r="C92" s="1235"/>
      <c r="D92" s="1235"/>
      <c r="E92" s="1235"/>
      <c r="F92" s="1235"/>
      <c r="G92" s="1235"/>
      <c r="H92" s="1236"/>
    </row>
    <row r="93" spans="1:8" ht="15" customHeight="1" x14ac:dyDescent="0.2">
      <c r="A93" s="1234"/>
      <c r="B93" s="1235"/>
      <c r="C93" s="1235"/>
      <c r="D93" s="1235"/>
      <c r="E93" s="1235"/>
      <c r="F93" s="1235"/>
      <c r="G93" s="1235"/>
      <c r="H93" s="1236"/>
    </row>
    <row r="94" spans="1:8" ht="15" customHeight="1" x14ac:dyDescent="0.2">
      <c r="A94" s="1234"/>
      <c r="B94" s="1235"/>
      <c r="C94" s="1235"/>
      <c r="D94" s="1235"/>
      <c r="E94" s="1235"/>
      <c r="F94" s="1235"/>
      <c r="G94" s="1235"/>
      <c r="H94" s="1236"/>
    </row>
    <row r="95" spans="1:8" ht="15" customHeight="1" x14ac:dyDescent="0.2">
      <c r="A95" s="1234"/>
      <c r="B95" s="1235"/>
      <c r="C95" s="1235"/>
      <c r="D95" s="1235"/>
      <c r="E95" s="1235"/>
      <c r="F95" s="1235"/>
      <c r="G95" s="1235"/>
      <c r="H95" s="1236"/>
    </row>
    <row r="96" spans="1:8" ht="15" customHeight="1" x14ac:dyDescent="0.2">
      <c r="A96" s="1234"/>
      <c r="B96" s="1235"/>
      <c r="C96" s="1235"/>
      <c r="D96" s="1235"/>
      <c r="E96" s="1235"/>
      <c r="F96" s="1235"/>
      <c r="G96" s="1235"/>
      <c r="H96" s="1236"/>
    </row>
    <row r="97" spans="1:8" ht="15" customHeight="1" x14ac:dyDescent="0.2">
      <c r="A97" s="1234"/>
      <c r="B97" s="1235"/>
      <c r="C97" s="1235"/>
      <c r="D97" s="1235"/>
      <c r="E97" s="1235"/>
      <c r="F97" s="1235"/>
      <c r="G97" s="1235"/>
      <c r="H97" s="1236"/>
    </row>
    <row r="98" spans="1:8" ht="15.75" customHeight="1" x14ac:dyDescent="0.2">
      <c r="A98" s="1234"/>
      <c r="B98" s="1235"/>
      <c r="C98" s="1235"/>
      <c r="D98" s="1235"/>
      <c r="E98" s="1235"/>
      <c r="F98" s="1235"/>
      <c r="G98" s="1235"/>
      <c r="H98" s="1236"/>
    </row>
    <row r="99" spans="1:8" ht="15.75" customHeight="1" x14ac:dyDescent="0.2">
      <c r="A99" s="1234"/>
      <c r="B99" s="1235"/>
      <c r="C99" s="1235"/>
      <c r="D99" s="1235"/>
      <c r="E99" s="1235"/>
      <c r="F99" s="1235"/>
      <c r="G99" s="1235"/>
      <c r="H99" s="1236"/>
    </row>
    <row r="100" spans="1:8" ht="15.75" customHeight="1" x14ac:dyDescent="0.2">
      <c r="A100" s="1234"/>
      <c r="B100" s="1235"/>
      <c r="C100" s="1235"/>
      <c r="D100" s="1235"/>
      <c r="E100" s="1235"/>
      <c r="F100" s="1235"/>
      <c r="G100" s="1235"/>
      <c r="H100" s="1236"/>
    </row>
    <row r="101" spans="1:8" ht="15.75" x14ac:dyDescent="0.2">
      <c r="A101" s="61" t="s">
        <v>411</v>
      </c>
      <c r="B101" s="67"/>
      <c r="C101" s="67"/>
      <c r="D101" s="67"/>
      <c r="E101" s="67"/>
      <c r="F101" s="67"/>
      <c r="G101" s="67"/>
      <c r="H101" s="63"/>
    </row>
    <row r="102" spans="1:8" ht="16.5" customHeight="1" x14ac:dyDescent="0.2">
      <c r="A102" s="1234"/>
      <c r="B102" s="1235"/>
      <c r="C102" s="1235"/>
      <c r="D102" s="1235"/>
      <c r="E102" s="1235"/>
      <c r="F102" s="1235"/>
      <c r="G102" s="1235"/>
      <c r="H102" s="1236"/>
    </row>
    <row r="103" spans="1:8" ht="16.5" customHeight="1" x14ac:dyDescent="0.2">
      <c r="A103" s="1234"/>
      <c r="B103" s="1235"/>
      <c r="C103" s="1235"/>
      <c r="D103" s="1235"/>
      <c r="E103" s="1235"/>
      <c r="F103" s="1235"/>
      <c r="G103" s="1235"/>
      <c r="H103" s="1236"/>
    </row>
    <row r="104" spans="1:8" ht="16.5" customHeight="1" x14ac:dyDescent="0.2">
      <c r="A104" s="1234"/>
      <c r="B104" s="1235"/>
      <c r="C104" s="1235"/>
      <c r="D104" s="1235"/>
      <c r="E104" s="1235"/>
      <c r="F104" s="1235"/>
      <c r="G104" s="1235"/>
      <c r="H104" s="1236"/>
    </row>
    <row r="105" spans="1:8" ht="16.5" customHeight="1" x14ac:dyDescent="0.2">
      <c r="A105" s="1234"/>
      <c r="B105" s="1235"/>
      <c r="C105" s="1235"/>
      <c r="D105" s="1235"/>
      <c r="E105" s="1235"/>
      <c r="F105" s="1235"/>
      <c r="G105" s="1235"/>
      <c r="H105" s="1236"/>
    </row>
    <row r="106" spans="1:8" ht="16.5" customHeight="1" x14ac:dyDescent="0.2">
      <c r="A106" s="1234"/>
      <c r="B106" s="1235"/>
      <c r="C106" s="1235"/>
      <c r="D106" s="1235"/>
      <c r="E106" s="1235"/>
      <c r="F106" s="1235"/>
      <c r="G106" s="1235"/>
      <c r="H106" s="1236"/>
    </row>
    <row r="107" spans="1:8" ht="16.5" customHeight="1" x14ac:dyDescent="0.2">
      <c r="A107" s="1234"/>
      <c r="B107" s="1235"/>
      <c r="C107" s="1235"/>
      <c r="D107" s="1235"/>
      <c r="E107" s="1235"/>
      <c r="F107" s="1235"/>
      <c r="G107" s="1235"/>
      <c r="H107" s="1236"/>
    </row>
    <row r="108" spans="1:8" ht="16.5" customHeight="1" x14ac:dyDescent="0.2">
      <c r="A108" s="1234"/>
      <c r="B108" s="1235"/>
      <c r="C108" s="1235"/>
      <c r="D108" s="1235"/>
      <c r="E108" s="1235"/>
      <c r="F108" s="1235"/>
      <c r="G108" s="1235"/>
      <c r="H108" s="1236"/>
    </row>
    <row r="109" spans="1:8" ht="16.5" customHeight="1" x14ac:dyDescent="0.2">
      <c r="A109" s="1234"/>
      <c r="B109" s="1235"/>
      <c r="C109" s="1235"/>
      <c r="D109" s="1235"/>
      <c r="E109" s="1235"/>
      <c r="F109" s="1235"/>
      <c r="G109" s="1235"/>
      <c r="H109" s="1236"/>
    </row>
    <row r="110" spans="1:8" ht="16.5" customHeight="1" x14ac:dyDescent="0.2">
      <c r="A110" s="1237"/>
      <c r="B110" s="1238"/>
      <c r="C110" s="1238"/>
      <c r="D110" s="1238"/>
      <c r="E110" s="1238"/>
      <c r="F110" s="1238"/>
      <c r="G110" s="1238"/>
      <c r="H110" s="1239"/>
    </row>
  </sheetData>
  <sheetProtection password="CA9B" sheet="1"/>
  <mergeCells count="43">
    <mergeCell ref="A1:H1"/>
    <mergeCell ref="A2:H2"/>
    <mergeCell ref="A3:H3"/>
    <mergeCell ref="A4:H4"/>
    <mergeCell ref="B6:D6"/>
    <mergeCell ref="E10:H10"/>
    <mergeCell ref="E34:H34"/>
    <mergeCell ref="A35:B37"/>
    <mergeCell ref="C35:C41"/>
    <mergeCell ref="A11:B12"/>
    <mergeCell ref="D18:H18"/>
    <mergeCell ref="D24:G24"/>
    <mergeCell ref="E25:H25"/>
    <mergeCell ref="E19:H19"/>
    <mergeCell ref="A39:B41"/>
    <mergeCell ref="C20:C23"/>
    <mergeCell ref="C11:C17"/>
    <mergeCell ref="A15:B17"/>
    <mergeCell ref="C27:C32"/>
    <mergeCell ref="A31:B32"/>
    <mergeCell ref="A26:D26"/>
    <mergeCell ref="D51:H51"/>
    <mergeCell ref="E52:H52"/>
    <mergeCell ref="C53:C59"/>
    <mergeCell ref="A58:B59"/>
    <mergeCell ref="C44:C50"/>
    <mergeCell ref="A53:B55"/>
    <mergeCell ref="A27:B28"/>
    <mergeCell ref="A64:A66"/>
    <mergeCell ref="A80:H89"/>
    <mergeCell ref="A91:H100"/>
    <mergeCell ref="A102:H110"/>
    <mergeCell ref="E61:H61"/>
    <mergeCell ref="A62:A63"/>
    <mergeCell ref="C62:C67"/>
    <mergeCell ref="E69:H69"/>
    <mergeCell ref="A70:A71"/>
    <mergeCell ref="C70:C75"/>
    <mergeCell ref="B62:B66"/>
    <mergeCell ref="B70:B74"/>
    <mergeCell ref="A72:A74"/>
    <mergeCell ref="E43:H43"/>
    <mergeCell ref="A44:A47"/>
  </mergeCells>
  <pageMargins left="0.511811024" right="0.511811024" top="0.78740157499999996" bottom="0.78740157499999996" header="0.31496062000000002" footer="0.31496062000000002"/>
  <pageSetup paperSize="9" orientation="portrait"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Y90"/>
  <sheetViews>
    <sheetView topLeftCell="A94" zoomScale="110" zoomScaleNormal="110" workbookViewId="0">
      <selection activeCell="AP6" sqref="AP6"/>
    </sheetView>
  </sheetViews>
  <sheetFormatPr defaultColWidth="8.625" defaultRowHeight="14.25" x14ac:dyDescent="0.2"/>
  <cols>
    <col min="1" max="1" width="11.125" style="10" customWidth="1"/>
    <col min="2" max="2" width="5.625" style="9" customWidth="1"/>
    <col min="3" max="42" width="2.625" style="5" customWidth="1"/>
    <col min="43" max="43" width="7.625" style="4" customWidth="1"/>
    <col min="44" max="50" width="2.625" customWidth="1"/>
    <col min="51" max="51" width="2.625" style="4" customWidth="1"/>
    <col min="52" max="73" width="2.625" customWidth="1"/>
  </cols>
  <sheetData>
    <row r="2" spans="1:43" x14ac:dyDescent="0.2">
      <c r="A2" s="8" t="s">
        <v>58</v>
      </c>
      <c r="C2" s="6">
        <v>1</v>
      </c>
      <c r="D2" s="6">
        <v>2</v>
      </c>
      <c r="E2" s="6">
        <v>3</v>
      </c>
      <c r="F2" s="6">
        <v>4</v>
      </c>
      <c r="G2" s="7">
        <v>5</v>
      </c>
      <c r="H2" s="7">
        <v>6</v>
      </c>
      <c r="I2" s="7">
        <v>7</v>
      </c>
      <c r="J2" s="7">
        <v>8</v>
      </c>
      <c r="K2" s="6">
        <v>9</v>
      </c>
      <c r="L2" s="6">
        <v>10</v>
      </c>
      <c r="M2" s="6">
        <v>11</v>
      </c>
      <c r="N2" s="6">
        <v>12</v>
      </c>
      <c r="O2" s="7">
        <v>13</v>
      </c>
      <c r="P2" s="7">
        <v>14</v>
      </c>
      <c r="Q2" s="7">
        <v>15</v>
      </c>
      <c r="R2" s="7">
        <v>16</v>
      </c>
      <c r="S2" s="6">
        <v>17</v>
      </c>
      <c r="T2" s="6">
        <v>18</v>
      </c>
      <c r="U2" s="6">
        <v>19</v>
      </c>
      <c r="V2" s="6">
        <v>20</v>
      </c>
      <c r="W2" s="7">
        <v>21</v>
      </c>
      <c r="X2" s="7">
        <v>22</v>
      </c>
      <c r="Y2" s="7">
        <v>23</v>
      </c>
      <c r="Z2" s="7">
        <v>24</v>
      </c>
      <c r="AA2" s="6">
        <v>25</v>
      </c>
      <c r="AB2" s="6">
        <v>26</v>
      </c>
      <c r="AC2" s="6">
        <v>27</v>
      </c>
      <c r="AD2" s="6">
        <v>28</v>
      </c>
      <c r="AE2" s="7">
        <v>29</v>
      </c>
      <c r="AF2" s="7">
        <v>30</v>
      </c>
      <c r="AG2" s="7">
        <v>31</v>
      </c>
      <c r="AH2" s="7">
        <v>32</v>
      </c>
      <c r="AI2" s="6">
        <v>33</v>
      </c>
      <c r="AJ2" s="6">
        <v>34</v>
      </c>
      <c r="AK2" s="6">
        <v>35</v>
      </c>
      <c r="AL2" s="6">
        <v>36</v>
      </c>
      <c r="AM2" s="7">
        <v>37</v>
      </c>
      <c r="AN2" s="7">
        <v>38</v>
      </c>
      <c r="AO2" s="7">
        <v>39</v>
      </c>
      <c r="AP2" s="7">
        <v>40</v>
      </c>
      <c r="AQ2" s="4" t="s">
        <v>360</v>
      </c>
    </row>
    <row r="3" spans="1:43" ht="39" thickBot="1" x14ac:dyDescent="0.25">
      <c r="A3" s="10" t="s">
        <v>359</v>
      </c>
      <c r="B3" s="9" t="s">
        <v>358</v>
      </c>
      <c r="C3" s="13"/>
      <c r="D3" s="13"/>
      <c r="E3" s="13"/>
      <c r="F3" s="13"/>
      <c r="G3" s="13"/>
      <c r="H3" s="13"/>
      <c r="I3" s="13"/>
      <c r="J3" s="13"/>
      <c r="K3" s="13"/>
      <c r="L3" s="13"/>
      <c r="M3" s="13"/>
      <c r="N3" s="13"/>
      <c r="O3" s="13" t="s">
        <v>362</v>
      </c>
      <c r="P3" s="13"/>
      <c r="Q3" s="13"/>
      <c r="R3" s="13"/>
      <c r="S3" s="13" t="s">
        <v>76</v>
      </c>
      <c r="T3" s="13"/>
      <c r="U3" s="13"/>
      <c r="V3" s="13"/>
      <c r="W3" s="13" t="s">
        <v>362</v>
      </c>
      <c r="X3" s="13"/>
      <c r="Y3" s="13"/>
      <c r="Z3" s="13"/>
      <c r="AA3" s="13" t="s">
        <v>76</v>
      </c>
      <c r="AB3" s="13"/>
      <c r="AC3" s="13"/>
      <c r="AD3" s="13"/>
      <c r="AE3" s="13" t="s">
        <v>362</v>
      </c>
      <c r="AF3" s="13"/>
      <c r="AG3" s="13"/>
      <c r="AH3" s="13"/>
      <c r="AI3" s="13" t="s">
        <v>76</v>
      </c>
      <c r="AJ3" s="13"/>
      <c r="AK3" s="13"/>
      <c r="AL3" s="13" t="s">
        <v>362</v>
      </c>
      <c r="AM3" s="13"/>
      <c r="AN3" s="13" t="s">
        <v>76</v>
      </c>
      <c r="AO3" s="13" t="s">
        <v>362</v>
      </c>
      <c r="AP3" s="13"/>
      <c r="AQ3" s="14">
        <f>COUNTA(C3:AP3)</f>
        <v>9</v>
      </c>
    </row>
    <row r="5" spans="1:43" x14ac:dyDescent="0.2">
      <c r="A5" s="1287" t="s">
        <v>65</v>
      </c>
      <c r="B5" s="9" t="s">
        <v>358</v>
      </c>
      <c r="O5" s="5" t="s">
        <v>362</v>
      </c>
      <c r="S5" s="5" t="s">
        <v>76</v>
      </c>
      <c r="W5" s="5" t="s">
        <v>362</v>
      </c>
      <c r="AA5" s="5" t="s">
        <v>76</v>
      </c>
      <c r="AE5" s="5" t="s">
        <v>362</v>
      </c>
      <c r="AI5" s="5" t="s">
        <v>76</v>
      </c>
      <c r="AK5" s="5" t="s">
        <v>362</v>
      </c>
      <c r="AM5" s="5" t="s">
        <v>76</v>
      </c>
      <c r="AN5" s="5" t="s">
        <v>362</v>
      </c>
      <c r="AO5" s="5" t="s">
        <v>76</v>
      </c>
      <c r="AQ5" s="4">
        <f>COUNTA(C5:AP5)</f>
        <v>10</v>
      </c>
    </row>
    <row r="6" spans="1:43" ht="25.5" x14ac:dyDescent="0.2">
      <c r="A6" s="1287"/>
      <c r="B6" s="9" t="s">
        <v>361</v>
      </c>
    </row>
    <row r="22" spans="1:51" x14ac:dyDescent="0.2">
      <c r="C22" s="1283">
        <v>1</v>
      </c>
      <c r="D22" s="1283"/>
      <c r="E22" s="1283"/>
      <c r="F22" s="1283"/>
      <c r="G22" s="1283">
        <v>2</v>
      </c>
      <c r="H22" s="1283"/>
      <c r="I22" s="1283"/>
      <c r="J22" s="1283"/>
      <c r="K22" s="1283">
        <v>3</v>
      </c>
      <c r="L22" s="1283"/>
      <c r="M22" s="1283"/>
      <c r="N22" s="1283"/>
      <c r="O22" s="1283">
        <v>4</v>
      </c>
      <c r="P22" s="1283"/>
      <c r="Q22" s="1283"/>
      <c r="R22" s="1283"/>
      <c r="S22" s="1283">
        <v>5</v>
      </c>
      <c r="T22" s="1283"/>
      <c r="U22" s="1283"/>
      <c r="V22" s="1283"/>
      <c r="W22" s="1283">
        <v>6</v>
      </c>
      <c r="X22" s="1283"/>
      <c r="Y22" s="1283"/>
      <c r="Z22" s="1283"/>
      <c r="AA22" s="1283">
        <v>7</v>
      </c>
      <c r="AB22" s="1283"/>
      <c r="AC22" s="1283"/>
      <c r="AD22" s="1283"/>
      <c r="AE22" s="1283">
        <v>8</v>
      </c>
      <c r="AF22" s="1283"/>
      <c r="AG22" s="1283"/>
      <c r="AH22" s="1283"/>
      <c r="AI22" s="1283">
        <v>9</v>
      </c>
      <c r="AJ22" s="1283"/>
      <c r="AK22" s="1283"/>
      <c r="AL22" s="1283"/>
      <c r="AM22" s="1283">
        <v>10</v>
      </c>
      <c r="AN22" s="1283"/>
      <c r="AO22" s="1283"/>
      <c r="AP22" s="1283"/>
      <c r="AQ22" s="1283">
        <v>11</v>
      </c>
      <c r="AR22" s="1283"/>
      <c r="AS22" s="1283"/>
      <c r="AT22" s="1283"/>
      <c r="AU22" s="1283">
        <v>12</v>
      </c>
      <c r="AV22" s="1283"/>
      <c r="AW22" s="1283"/>
      <c r="AX22" s="1283"/>
    </row>
    <row r="23" spans="1:51" x14ac:dyDescent="0.2">
      <c r="A23" s="1284" t="s">
        <v>364</v>
      </c>
      <c r="B23" s="1284"/>
      <c r="C23" s="6">
        <v>1</v>
      </c>
      <c r="D23" s="6">
        <v>2</v>
      </c>
      <c r="E23" s="6">
        <v>3</v>
      </c>
      <c r="F23" s="6">
        <v>4</v>
      </c>
      <c r="G23" s="7">
        <v>5</v>
      </c>
      <c r="H23" s="7">
        <v>6</v>
      </c>
      <c r="I23" s="7">
        <v>7</v>
      </c>
      <c r="J23" s="7">
        <v>8</v>
      </c>
      <c r="K23" s="6">
        <v>9</v>
      </c>
      <c r="L23" s="6">
        <v>10</v>
      </c>
      <c r="M23" s="6">
        <v>11</v>
      </c>
      <c r="N23" s="6">
        <v>12</v>
      </c>
      <c r="O23" s="7">
        <v>13</v>
      </c>
      <c r="P23" s="7">
        <v>14</v>
      </c>
      <c r="Q23" s="7">
        <v>15</v>
      </c>
      <c r="R23" s="7">
        <v>16</v>
      </c>
      <c r="S23" s="6">
        <v>17</v>
      </c>
      <c r="T23" s="6">
        <v>18</v>
      </c>
      <c r="U23" s="6">
        <v>19</v>
      </c>
      <c r="V23" s="6">
        <v>20</v>
      </c>
      <c r="W23" s="7">
        <v>21</v>
      </c>
      <c r="X23" s="7">
        <v>22</v>
      </c>
      <c r="Y23" s="7">
        <v>23</v>
      </c>
      <c r="Z23" s="7">
        <v>24</v>
      </c>
      <c r="AA23" s="6">
        <v>25</v>
      </c>
      <c r="AB23" s="6">
        <v>26</v>
      </c>
      <c r="AC23" s="6">
        <v>27</v>
      </c>
      <c r="AD23" s="6">
        <v>28</v>
      </c>
      <c r="AE23" s="7">
        <v>29</v>
      </c>
      <c r="AF23" s="7">
        <v>30</v>
      </c>
      <c r="AG23" s="7">
        <v>31</v>
      </c>
      <c r="AH23" s="7">
        <v>32</v>
      </c>
      <c r="AI23" s="6">
        <v>33</v>
      </c>
      <c r="AJ23" s="6">
        <v>34</v>
      </c>
      <c r="AK23" s="6">
        <v>35</v>
      </c>
      <c r="AL23" s="6">
        <v>36</v>
      </c>
      <c r="AM23" s="7">
        <v>37</v>
      </c>
      <c r="AN23" s="7">
        <v>38</v>
      </c>
      <c r="AO23" s="7">
        <v>39</v>
      </c>
      <c r="AP23" s="7">
        <v>40</v>
      </c>
      <c r="AQ23" s="6">
        <v>41</v>
      </c>
      <c r="AR23" s="6">
        <v>42</v>
      </c>
      <c r="AS23" s="6">
        <v>43</v>
      </c>
      <c r="AT23" s="6">
        <v>44</v>
      </c>
      <c r="AU23" s="7">
        <v>45</v>
      </c>
      <c r="AV23" s="7">
        <v>46</v>
      </c>
      <c r="AW23" s="7">
        <v>47</v>
      </c>
      <c r="AX23" s="7">
        <v>48</v>
      </c>
      <c r="AY23" s="4" t="s">
        <v>360</v>
      </c>
    </row>
    <row r="24" spans="1:51" ht="25.5" customHeight="1" thickBot="1" x14ac:dyDescent="0.25">
      <c r="A24" s="11" t="s">
        <v>363</v>
      </c>
      <c r="B24" s="12" t="s">
        <v>358</v>
      </c>
      <c r="C24" s="13"/>
      <c r="D24" s="13"/>
      <c r="E24" s="13" t="s">
        <v>76</v>
      </c>
      <c r="F24" s="13"/>
      <c r="G24" s="13"/>
      <c r="H24" s="13" t="s">
        <v>362</v>
      </c>
      <c r="I24" s="13"/>
      <c r="J24" s="13"/>
      <c r="K24" s="13"/>
      <c r="L24" s="13" t="s">
        <v>76</v>
      </c>
      <c r="M24" s="13"/>
      <c r="N24" s="13"/>
      <c r="O24" s="13"/>
      <c r="P24" s="13" t="s">
        <v>362</v>
      </c>
      <c r="Q24" s="13"/>
      <c r="R24" s="13"/>
      <c r="S24" s="13"/>
      <c r="T24" s="13" t="s">
        <v>76</v>
      </c>
      <c r="U24" s="13"/>
      <c r="V24" s="13"/>
      <c r="W24" s="13"/>
      <c r="X24" s="13" t="s">
        <v>362</v>
      </c>
      <c r="Y24" s="13"/>
      <c r="Z24" s="13"/>
      <c r="AA24" s="13"/>
      <c r="AB24" s="13" t="s">
        <v>76</v>
      </c>
      <c r="AC24" s="13"/>
      <c r="AD24" s="13"/>
      <c r="AE24" s="13"/>
      <c r="AF24" s="13" t="s">
        <v>362</v>
      </c>
      <c r="AG24" s="13"/>
      <c r="AH24" s="13"/>
      <c r="AI24" s="13"/>
      <c r="AJ24" s="13" t="s">
        <v>76</v>
      </c>
      <c r="AK24" s="13"/>
      <c r="AL24" s="13"/>
      <c r="AM24" s="13"/>
      <c r="AN24" s="13" t="s">
        <v>362</v>
      </c>
      <c r="AO24" s="13"/>
      <c r="AP24" s="13"/>
      <c r="AQ24" s="13"/>
      <c r="AR24" s="13" t="s">
        <v>76</v>
      </c>
      <c r="AS24" s="13"/>
      <c r="AT24" s="13"/>
      <c r="AU24" s="13"/>
      <c r="AV24" s="13" t="s">
        <v>362</v>
      </c>
      <c r="AW24" s="13"/>
      <c r="AX24" s="13"/>
      <c r="AY24" s="14">
        <f>COUNTA(C24:AX24)</f>
        <v>12</v>
      </c>
    </row>
    <row r="25" spans="1:51" ht="25.5" customHeight="1" thickBot="1" x14ac:dyDescent="0.25">
      <c r="A25" s="11" t="s">
        <v>60</v>
      </c>
      <c r="B25" s="12"/>
      <c r="C25" s="13"/>
      <c r="D25" s="13"/>
      <c r="E25" s="13" t="s">
        <v>76</v>
      </c>
      <c r="F25" s="13"/>
      <c r="G25" s="13"/>
      <c r="H25" s="13" t="s">
        <v>362</v>
      </c>
      <c r="I25" s="13"/>
      <c r="J25" s="13"/>
      <c r="K25" s="13"/>
      <c r="L25" s="13" t="s">
        <v>76</v>
      </c>
      <c r="M25" s="13"/>
      <c r="N25" s="13"/>
      <c r="O25" s="13"/>
      <c r="P25" s="13" t="s">
        <v>362</v>
      </c>
      <c r="Q25" s="13"/>
      <c r="R25" s="13"/>
      <c r="S25" s="13"/>
      <c r="T25" s="13" t="s">
        <v>76</v>
      </c>
      <c r="U25" s="13"/>
      <c r="V25" s="13"/>
      <c r="W25" s="13"/>
      <c r="X25" s="13" t="s">
        <v>362</v>
      </c>
      <c r="Y25" s="13"/>
      <c r="Z25" s="13"/>
      <c r="AA25" s="13"/>
      <c r="AB25" s="13" t="s">
        <v>76</v>
      </c>
      <c r="AC25" s="13"/>
      <c r="AD25" s="13"/>
      <c r="AE25" s="13"/>
      <c r="AF25" s="13" t="s">
        <v>362</v>
      </c>
      <c r="AG25" s="13"/>
      <c r="AH25" s="13"/>
      <c r="AI25" s="13"/>
      <c r="AJ25" s="13" t="s">
        <v>76</v>
      </c>
      <c r="AK25" s="13"/>
      <c r="AL25" s="13"/>
      <c r="AM25" s="13"/>
      <c r="AN25" s="13" t="s">
        <v>362</v>
      </c>
      <c r="AO25" s="13"/>
      <c r="AP25" s="13"/>
      <c r="AQ25" s="13"/>
      <c r="AR25" s="13" t="s">
        <v>76</v>
      </c>
      <c r="AS25" s="13"/>
      <c r="AT25" s="13"/>
      <c r="AU25" s="13"/>
      <c r="AV25" s="13" t="s">
        <v>362</v>
      </c>
      <c r="AW25" s="13"/>
      <c r="AX25" s="13"/>
      <c r="AY25" s="14">
        <f>COUNTA(C25:AX25)</f>
        <v>12</v>
      </c>
    </row>
    <row r="26" spans="1:51" ht="25.5" customHeight="1" x14ac:dyDescent="0.2">
      <c r="A26" s="1287" t="s">
        <v>65</v>
      </c>
      <c r="B26" s="9" t="s">
        <v>358</v>
      </c>
      <c r="E26" s="5" t="s">
        <v>76</v>
      </c>
      <c r="H26" s="5" t="s">
        <v>362</v>
      </c>
      <c r="L26" s="5" t="s">
        <v>76</v>
      </c>
      <c r="P26" s="5" t="s">
        <v>362</v>
      </c>
      <c r="T26" s="5" t="s">
        <v>76</v>
      </c>
      <c r="X26" s="5" t="s">
        <v>362</v>
      </c>
      <c r="AB26" s="5" t="s">
        <v>76</v>
      </c>
      <c r="AF26" s="5" t="s">
        <v>362</v>
      </c>
      <c r="AJ26" s="5" t="s">
        <v>76</v>
      </c>
      <c r="AN26" s="5" t="s">
        <v>362</v>
      </c>
      <c r="AQ26" s="5"/>
      <c r="AR26" s="5" t="s">
        <v>76</v>
      </c>
      <c r="AS26" s="5"/>
      <c r="AT26" s="5"/>
      <c r="AU26" s="5"/>
      <c r="AV26" s="5" t="s">
        <v>362</v>
      </c>
      <c r="AW26" s="5"/>
      <c r="AX26" s="5"/>
      <c r="AY26" s="4">
        <f>COUNTA(C26:AX26)</f>
        <v>12</v>
      </c>
    </row>
    <row r="27" spans="1:51" ht="25.5" customHeight="1" x14ac:dyDescent="0.2">
      <c r="A27" s="1287"/>
      <c r="B27" s="9" t="s">
        <v>361</v>
      </c>
      <c r="AY27" s="4">
        <f>COUNTA(C27:AX27)</f>
        <v>0</v>
      </c>
    </row>
    <row r="38" spans="1:51" x14ac:dyDescent="0.2">
      <c r="C38" s="1283">
        <v>1</v>
      </c>
      <c r="D38" s="1283"/>
      <c r="E38" s="1283"/>
      <c r="F38" s="1283"/>
      <c r="G38" s="1283">
        <v>2</v>
      </c>
      <c r="H38" s="1283"/>
      <c r="I38" s="1283"/>
      <c r="J38" s="1283"/>
      <c r="K38" s="1283">
        <v>3</v>
      </c>
      <c r="L38" s="1283"/>
      <c r="M38" s="1283"/>
      <c r="N38" s="1283"/>
      <c r="O38" s="1283">
        <v>4</v>
      </c>
      <c r="P38" s="1283"/>
      <c r="Q38" s="1283"/>
      <c r="R38" s="1283"/>
      <c r="S38" s="1283">
        <v>5</v>
      </c>
      <c r="T38" s="1283"/>
      <c r="U38" s="1283"/>
      <c r="V38" s="1283"/>
      <c r="W38" s="1283">
        <v>6</v>
      </c>
      <c r="X38" s="1283"/>
      <c r="Y38" s="1283"/>
      <c r="Z38" s="1283"/>
      <c r="AA38" s="1283">
        <v>7</v>
      </c>
      <c r="AB38" s="1283"/>
      <c r="AC38" s="1283"/>
      <c r="AD38" s="1283"/>
      <c r="AE38" s="1283">
        <v>8</v>
      </c>
      <c r="AF38" s="1283"/>
      <c r="AG38" s="1283"/>
      <c r="AH38" s="1283"/>
      <c r="AI38" s="1283">
        <v>9</v>
      </c>
      <c r="AJ38" s="1283"/>
      <c r="AK38" s="1283"/>
      <c r="AL38" s="1283"/>
      <c r="AM38" s="1283">
        <v>10</v>
      </c>
      <c r="AN38" s="1283"/>
      <c r="AO38" s="1283"/>
      <c r="AP38" s="1283"/>
      <c r="AQ38" s="1283">
        <v>11</v>
      </c>
      <c r="AR38" s="1283"/>
      <c r="AS38" s="1283"/>
      <c r="AT38" s="1283"/>
      <c r="AU38" s="1283">
        <v>12</v>
      </c>
      <c r="AV38" s="1283"/>
      <c r="AW38" s="1283"/>
      <c r="AX38" s="1283"/>
    </row>
    <row r="39" spans="1:51" x14ac:dyDescent="0.2">
      <c r="A39" s="1284" t="s">
        <v>365</v>
      </c>
      <c r="B39" s="1284"/>
      <c r="C39" s="6">
        <v>1</v>
      </c>
      <c r="D39" s="6">
        <v>2</v>
      </c>
      <c r="E39" s="6">
        <v>3</v>
      </c>
      <c r="F39" s="6">
        <v>4</v>
      </c>
      <c r="G39" s="7">
        <v>5</v>
      </c>
      <c r="H39" s="7">
        <v>6</v>
      </c>
      <c r="I39" s="7">
        <v>7</v>
      </c>
      <c r="J39" s="7">
        <v>8</v>
      </c>
      <c r="K39" s="6">
        <v>9</v>
      </c>
      <c r="L39" s="6">
        <v>10</v>
      </c>
      <c r="M39" s="6">
        <v>11</v>
      </c>
      <c r="N39" s="6">
        <v>12</v>
      </c>
      <c r="O39" s="7">
        <v>13</v>
      </c>
      <c r="P39" s="7">
        <v>14</v>
      </c>
      <c r="Q39" s="7">
        <v>15</v>
      </c>
      <c r="R39" s="7">
        <v>16</v>
      </c>
      <c r="S39" s="6">
        <v>17</v>
      </c>
      <c r="T39" s="6">
        <v>18</v>
      </c>
      <c r="U39" s="6">
        <v>19</v>
      </c>
      <c r="V39" s="6">
        <v>20</v>
      </c>
      <c r="W39" s="7">
        <v>21</v>
      </c>
      <c r="X39" s="7">
        <v>22</v>
      </c>
      <c r="Y39" s="7">
        <v>23</v>
      </c>
      <c r="Z39" s="7">
        <v>24</v>
      </c>
      <c r="AA39" s="6">
        <v>25</v>
      </c>
      <c r="AB39" s="6">
        <v>26</v>
      </c>
      <c r="AC39" s="6">
        <v>27</v>
      </c>
      <c r="AD39" s="6">
        <v>28</v>
      </c>
      <c r="AE39" s="7">
        <v>29</v>
      </c>
      <c r="AF39" s="7">
        <v>30</v>
      </c>
      <c r="AG39" s="7">
        <v>31</v>
      </c>
      <c r="AH39" s="7">
        <v>32</v>
      </c>
      <c r="AI39" s="6">
        <v>33</v>
      </c>
      <c r="AJ39" s="6">
        <v>34</v>
      </c>
      <c r="AK39" s="6">
        <v>35</v>
      </c>
      <c r="AL39" s="6">
        <v>36</v>
      </c>
      <c r="AM39" s="7">
        <v>37</v>
      </c>
      <c r="AN39" s="7">
        <v>38</v>
      </c>
      <c r="AO39" s="7">
        <v>39</v>
      </c>
      <c r="AP39" s="7">
        <v>40</v>
      </c>
      <c r="AQ39" s="6">
        <v>41</v>
      </c>
      <c r="AR39" s="6">
        <v>42</v>
      </c>
      <c r="AS39" s="6">
        <v>43</v>
      </c>
      <c r="AT39" s="6">
        <v>44</v>
      </c>
      <c r="AU39" s="7">
        <v>45</v>
      </c>
      <c r="AV39" s="7">
        <v>46</v>
      </c>
      <c r="AW39" s="7">
        <v>47</v>
      </c>
      <c r="AX39" s="7">
        <v>48</v>
      </c>
      <c r="AY39" s="4" t="s">
        <v>360</v>
      </c>
    </row>
    <row r="40" spans="1:51" ht="25.5" customHeight="1" thickBot="1" x14ac:dyDescent="0.25">
      <c r="A40" s="11" t="s">
        <v>363</v>
      </c>
      <c r="B40" s="12" t="s">
        <v>358</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4">
        <f>COUNTA(C40:AX40)</f>
        <v>0</v>
      </c>
    </row>
    <row r="41" spans="1:51" ht="25.5" customHeight="1" thickBot="1" x14ac:dyDescent="0.25">
      <c r="A41" s="11" t="s">
        <v>60</v>
      </c>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4">
        <f>COUNTA(C41:AX41)</f>
        <v>0</v>
      </c>
    </row>
    <row r="42" spans="1:51" ht="25.5" customHeight="1" x14ac:dyDescent="0.2">
      <c r="A42" s="1287" t="s">
        <v>65</v>
      </c>
      <c r="B42" s="9" t="s">
        <v>358</v>
      </c>
      <c r="AQ42" s="5"/>
      <c r="AR42" s="5"/>
      <c r="AS42" s="5"/>
      <c r="AT42" s="5"/>
      <c r="AU42" s="5"/>
      <c r="AV42" s="5"/>
      <c r="AW42" s="5"/>
      <c r="AX42" s="5"/>
      <c r="AY42" s="4">
        <f>COUNTA(C42:AX42)</f>
        <v>0</v>
      </c>
    </row>
    <row r="43" spans="1:51" ht="25.5" customHeight="1" x14ac:dyDescent="0.2">
      <c r="A43" s="1287"/>
      <c r="B43" s="9" t="s">
        <v>361</v>
      </c>
      <c r="AY43" s="4">
        <f>COUNTA(C43:AX43)</f>
        <v>0</v>
      </c>
    </row>
    <row r="58" spans="1:51" x14ac:dyDescent="0.2">
      <c r="C58" s="1283">
        <v>1</v>
      </c>
      <c r="D58" s="1283"/>
      <c r="E58" s="1283"/>
      <c r="F58" s="1283"/>
      <c r="G58" s="1283">
        <v>2</v>
      </c>
      <c r="H58" s="1283"/>
      <c r="I58" s="1283"/>
      <c r="J58" s="1283"/>
      <c r="K58" s="1283">
        <v>3</v>
      </c>
      <c r="L58" s="1283"/>
      <c r="M58" s="1283"/>
      <c r="N58" s="1283"/>
      <c r="O58" s="1283">
        <v>4</v>
      </c>
      <c r="P58" s="1283"/>
      <c r="Q58" s="1283"/>
      <c r="R58" s="1283"/>
      <c r="S58" s="1283">
        <v>5</v>
      </c>
      <c r="T58" s="1283"/>
      <c r="U58" s="1283"/>
      <c r="V58" s="1283"/>
      <c r="W58" s="1283">
        <v>6</v>
      </c>
      <c r="X58" s="1283"/>
      <c r="Y58" s="1283"/>
      <c r="Z58" s="1283"/>
      <c r="AA58" s="1283">
        <v>7</v>
      </c>
      <c r="AB58" s="1283"/>
      <c r="AC58" s="1283"/>
      <c r="AD58" s="1283"/>
      <c r="AE58" s="1283">
        <v>8</v>
      </c>
      <c r="AF58" s="1283"/>
      <c r="AG58" s="1283"/>
      <c r="AH58" s="1283"/>
      <c r="AI58" s="1283">
        <v>9</v>
      </c>
      <c r="AJ58" s="1283"/>
      <c r="AK58" s="1283"/>
      <c r="AL58" s="1283"/>
      <c r="AM58" s="1283">
        <v>10</v>
      </c>
      <c r="AN58" s="1283"/>
      <c r="AO58" s="1283"/>
      <c r="AP58" s="1283"/>
      <c r="AQ58" s="1283">
        <v>11</v>
      </c>
      <c r="AR58" s="1283"/>
      <c r="AS58" s="1283"/>
      <c r="AT58" s="1283"/>
      <c r="AU58" s="1283">
        <v>12</v>
      </c>
      <c r="AV58" s="1283"/>
      <c r="AW58" s="1283"/>
      <c r="AX58" s="1283"/>
    </row>
    <row r="59" spans="1:51" x14ac:dyDescent="0.2">
      <c r="A59" s="1284" t="s">
        <v>63</v>
      </c>
      <c r="B59" s="1284"/>
      <c r="C59" s="6">
        <v>1</v>
      </c>
      <c r="D59" s="6">
        <v>2</v>
      </c>
      <c r="E59" s="6">
        <v>3</v>
      </c>
      <c r="F59" s="6">
        <v>4</v>
      </c>
      <c r="G59" s="7">
        <v>5</v>
      </c>
      <c r="H59" s="7">
        <v>6</v>
      </c>
      <c r="I59" s="7">
        <v>7</v>
      </c>
      <c r="J59" s="7">
        <v>8</v>
      </c>
      <c r="K59" s="6">
        <v>9</v>
      </c>
      <c r="L59" s="6">
        <v>10</v>
      </c>
      <c r="M59" s="6">
        <v>11</v>
      </c>
      <c r="N59" s="6">
        <v>12</v>
      </c>
      <c r="O59" s="7">
        <v>13</v>
      </c>
      <c r="P59" s="7">
        <v>14</v>
      </c>
      <c r="Q59" s="7">
        <v>15</v>
      </c>
      <c r="R59" s="7">
        <v>16</v>
      </c>
      <c r="S59" s="6">
        <v>17</v>
      </c>
      <c r="T59" s="6">
        <v>18</v>
      </c>
      <c r="U59" s="6">
        <v>19</v>
      </c>
      <c r="V59" s="6">
        <v>20</v>
      </c>
      <c r="W59" s="7">
        <v>21</v>
      </c>
      <c r="X59" s="7">
        <v>22</v>
      </c>
      <c r="Y59" s="7">
        <v>23</v>
      </c>
      <c r="Z59" s="7">
        <v>24</v>
      </c>
      <c r="AA59" s="6">
        <v>25</v>
      </c>
      <c r="AB59" s="6">
        <v>26</v>
      </c>
      <c r="AC59" s="6">
        <v>27</v>
      </c>
      <c r="AD59" s="6">
        <v>28</v>
      </c>
      <c r="AE59" s="7">
        <v>29</v>
      </c>
      <c r="AF59" s="7">
        <v>30</v>
      </c>
      <c r="AG59" s="7">
        <v>31</v>
      </c>
      <c r="AH59" s="7">
        <v>32</v>
      </c>
      <c r="AI59" s="6">
        <v>33</v>
      </c>
      <c r="AJ59" s="6">
        <v>34</v>
      </c>
      <c r="AK59" s="6">
        <v>35</v>
      </c>
      <c r="AL59" s="6">
        <v>36</v>
      </c>
      <c r="AM59" s="7">
        <v>37</v>
      </c>
      <c r="AN59" s="7">
        <v>38</v>
      </c>
      <c r="AO59" s="7">
        <v>39</v>
      </c>
      <c r="AP59" s="7">
        <v>40</v>
      </c>
      <c r="AQ59" s="6">
        <v>41</v>
      </c>
      <c r="AR59" s="6">
        <v>42</v>
      </c>
      <c r="AS59" s="6">
        <v>43</v>
      </c>
      <c r="AT59" s="6">
        <v>44</v>
      </c>
      <c r="AU59" s="7">
        <v>45</v>
      </c>
      <c r="AV59" s="7">
        <v>46</v>
      </c>
      <c r="AW59" s="7">
        <v>47</v>
      </c>
      <c r="AX59" s="7">
        <v>48</v>
      </c>
      <c r="AY59" s="4" t="s">
        <v>360</v>
      </c>
    </row>
    <row r="60" spans="1:51" ht="20.100000000000001" customHeight="1" thickBot="1" x14ac:dyDescent="0.25">
      <c r="A60" s="11" t="s">
        <v>366</v>
      </c>
      <c r="B60" s="12" t="s">
        <v>358</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4">
        <f t="shared" ref="AY60:AY65" si="0">COUNTA(C60:AX60)</f>
        <v>0</v>
      </c>
    </row>
    <row r="61" spans="1:51" ht="20.100000000000001" customHeight="1" thickBot="1" x14ac:dyDescent="0.25">
      <c r="A61" s="11" t="s">
        <v>60</v>
      </c>
      <c r="B61" s="12" t="s">
        <v>358</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4">
        <f t="shared" si="0"/>
        <v>0</v>
      </c>
    </row>
    <row r="62" spans="1:51" ht="20.100000000000001" customHeight="1" x14ac:dyDescent="0.2">
      <c r="A62" s="1285" t="s">
        <v>61</v>
      </c>
      <c r="B62" s="15" t="s">
        <v>358</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f t="shared" si="0"/>
        <v>0</v>
      </c>
    </row>
    <row r="63" spans="1:51" ht="20.100000000000001" customHeight="1" thickBot="1" x14ac:dyDescent="0.25">
      <c r="A63" s="1286"/>
      <c r="B63" s="12" t="s">
        <v>361</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f t="shared" si="0"/>
        <v>0</v>
      </c>
    </row>
    <row r="64" spans="1:51" ht="20.100000000000001" customHeight="1" x14ac:dyDescent="0.2">
      <c r="A64" s="1285" t="s">
        <v>62</v>
      </c>
      <c r="B64" s="15" t="s">
        <v>358</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f t="shared" si="0"/>
        <v>0</v>
      </c>
    </row>
    <row r="65" spans="1:51" ht="20.100000000000001" customHeight="1" thickBot="1" x14ac:dyDescent="0.25">
      <c r="A65" s="1286"/>
      <c r="B65" s="12" t="s">
        <v>361</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f t="shared" si="0"/>
        <v>0</v>
      </c>
    </row>
    <row r="83" spans="1:51" x14ac:dyDescent="0.2">
      <c r="C83" s="1283">
        <v>1</v>
      </c>
      <c r="D83" s="1283"/>
      <c r="E83" s="1283"/>
      <c r="F83" s="1283"/>
      <c r="G83" s="1283">
        <v>2</v>
      </c>
      <c r="H83" s="1283"/>
      <c r="I83" s="1283"/>
      <c r="J83" s="1283"/>
      <c r="K83" s="1283">
        <v>3</v>
      </c>
      <c r="L83" s="1283"/>
      <c r="M83" s="1283"/>
      <c r="N83" s="1283"/>
      <c r="O83" s="1283">
        <v>4</v>
      </c>
      <c r="P83" s="1283"/>
      <c r="Q83" s="1283"/>
      <c r="R83" s="1283"/>
      <c r="S83" s="1283">
        <v>5</v>
      </c>
      <c r="T83" s="1283"/>
      <c r="U83" s="1283"/>
      <c r="V83" s="1283"/>
      <c r="W83" s="1283">
        <v>6</v>
      </c>
      <c r="X83" s="1283"/>
      <c r="Y83" s="1283"/>
      <c r="Z83" s="1283"/>
      <c r="AA83" s="1283">
        <v>7</v>
      </c>
      <c r="AB83" s="1283"/>
      <c r="AC83" s="1283"/>
      <c r="AD83" s="1283"/>
      <c r="AE83" s="1283">
        <v>8</v>
      </c>
      <c r="AF83" s="1283"/>
      <c r="AG83" s="1283"/>
      <c r="AH83" s="1283"/>
      <c r="AI83" s="1283">
        <v>9</v>
      </c>
      <c r="AJ83" s="1283"/>
      <c r="AK83" s="1283"/>
      <c r="AL83" s="1283"/>
      <c r="AM83" s="1283">
        <v>10</v>
      </c>
      <c r="AN83" s="1283"/>
      <c r="AO83" s="1283"/>
      <c r="AP83" s="1283"/>
      <c r="AQ83" s="1283">
        <v>11</v>
      </c>
      <c r="AR83" s="1283"/>
      <c r="AS83" s="1283"/>
      <c r="AT83" s="1283"/>
      <c r="AU83" s="1283">
        <v>12</v>
      </c>
      <c r="AV83" s="1283"/>
      <c r="AW83" s="1283"/>
      <c r="AX83" s="1283"/>
    </row>
    <row r="84" spans="1:51" x14ac:dyDescent="0.2">
      <c r="A84" s="1284" t="s">
        <v>64</v>
      </c>
      <c r="B84" s="1284"/>
      <c r="C84" s="6">
        <v>1</v>
      </c>
      <c r="D84" s="6">
        <v>2</v>
      </c>
      <c r="E84" s="6">
        <v>3</v>
      </c>
      <c r="F84" s="6">
        <v>4</v>
      </c>
      <c r="G84" s="7">
        <v>5</v>
      </c>
      <c r="H84" s="7">
        <v>6</v>
      </c>
      <c r="I84" s="7">
        <v>7</v>
      </c>
      <c r="J84" s="7">
        <v>8</v>
      </c>
      <c r="K84" s="6">
        <v>9</v>
      </c>
      <c r="L84" s="6">
        <v>10</v>
      </c>
      <c r="M84" s="6">
        <v>11</v>
      </c>
      <c r="N84" s="6">
        <v>12</v>
      </c>
      <c r="O84" s="7">
        <v>13</v>
      </c>
      <c r="P84" s="7">
        <v>14</v>
      </c>
      <c r="Q84" s="7">
        <v>15</v>
      </c>
      <c r="R84" s="7">
        <v>16</v>
      </c>
      <c r="S84" s="6">
        <v>17</v>
      </c>
      <c r="T84" s="6">
        <v>18</v>
      </c>
      <c r="U84" s="6">
        <v>19</v>
      </c>
      <c r="V84" s="6">
        <v>20</v>
      </c>
      <c r="W84" s="7">
        <v>21</v>
      </c>
      <c r="X84" s="7">
        <v>22</v>
      </c>
      <c r="Y84" s="7">
        <v>23</v>
      </c>
      <c r="Z84" s="7">
        <v>24</v>
      </c>
      <c r="AA84" s="6">
        <v>25</v>
      </c>
      <c r="AB84" s="6">
        <v>26</v>
      </c>
      <c r="AC84" s="6">
        <v>27</v>
      </c>
      <c r="AD84" s="6">
        <v>28</v>
      </c>
      <c r="AE84" s="7">
        <v>29</v>
      </c>
      <c r="AF84" s="7">
        <v>30</v>
      </c>
      <c r="AG84" s="7">
        <v>31</v>
      </c>
      <c r="AH84" s="7">
        <v>32</v>
      </c>
      <c r="AI84" s="6">
        <v>33</v>
      </c>
      <c r="AJ84" s="6">
        <v>34</v>
      </c>
      <c r="AK84" s="6">
        <v>35</v>
      </c>
      <c r="AL84" s="6">
        <v>36</v>
      </c>
      <c r="AM84" s="7">
        <v>37</v>
      </c>
      <c r="AN84" s="7">
        <v>38</v>
      </c>
      <c r="AO84" s="7">
        <v>39</v>
      </c>
      <c r="AP84" s="7">
        <v>40</v>
      </c>
      <c r="AQ84" s="6">
        <v>41</v>
      </c>
      <c r="AR84" s="6">
        <v>42</v>
      </c>
      <c r="AS84" s="6">
        <v>43</v>
      </c>
      <c r="AT84" s="6">
        <v>44</v>
      </c>
      <c r="AU84" s="7">
        <v>45</v>
      </c>
      <c r="AV84" s="7">
        <v>46</v>
      </c>
      <c r="AW84" s="7">
        <v>47</v>
      </c>
      <c r="AX84" s="7">
        <v>48</v>
      </c>
      <c r="AY84" s="4" t="s">
        <v>360</v>
      </c>
    </row>
    <row r="85" spans="1:51" ht="20.100000000000001" customHeight="1" thickBot="1" x14ac:dyDescent="0.25">
      <c r="A85" s="11" t="s">
        <v>366</v>
      </c>
      <c r="B85" s="12" t="s">
        <v>358</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4">
        <f t="shared" ref="AY85:AY90" si="1">COUNTA(C85:AX85)</f>
        <v>0</v>
      </c>
    </row>
    <row r="86" spans="1:51" ht="20.100000000000001" customHeight="1" thickBot="1" x14ac:dyDescent="0.25">
      <c r="A86" s="11" t="s">
        <v>60</v>
      </c>
      <c r="B86" s="12" t="s">
        <v>358</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4">
        <f t="shared" si="1"/>
        <v>0</v>
      </c>
    </row>
    <row r="87" spans="1:51" ht="20.100000000000001" customHeight="1" x14ac:dyDescent="0.2">
      <c r="A87" s="1285" t="s">
        <v>61</v>
      </c>
      <c r="B87" s="15" t="s">
        <v>358</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f t="shared" si="1"/>
        <v>0</v>
      </c>
    </row>
    <row r="88" spans="1:51" ht="20.100000000000001" customHeight="1" thickBot="1" x14ac:dyDescent="0.25">
      <c r="A88" s="1286"/>
      <c r="B88" s="12" t="s">
        <v>361</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f t="shared" si="1"/>
        <v>0</v>
      </c>
    </row>
    <row r="89" spans="1:51" ht="20.100000000000001" customHeight="1" x14ac:dyDescent="0.2">
      <c r="A89" s="1285" t="s">
        <v>62</v>
      </c>
      <c r="B89" s="15" t="s">
        <v>358</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f t="shared" si="1"/>
        <v>0</v>
      </c>
    </row>
    <row r="90" spans="1:51" ht="20.100000000000001" customHeight="1" thickBot="1" x14ac:dyDescent="0.25">
      <c r="A90" s="1286"/>
      <c r="B90" s="12" t="s">
        <v>361</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f t="shared" si="1"/>
        <v>0</v>
      </c>
    </row>
  </sheetData>
  <mergeCells count="59">
    <mergeCell ref="AU58:AX58"/>
    <mergeCell ref="A5:A6"/>
    <mergeCell ref="A26:A27"/>
    <mergeCell ref="A23:B23"/>
    <mergeCell ref="A39:B39"/>
    <mergeCell ref="A42:A43"/>
    <mergeCell ref="AQ38:AT38"/>
    <mergeCell ref="AU38:AX38"/>
    <mergeCell ref="C38:F38"/>
    <mergeCell ref="G38:J38"/>
    <mergeCell ref="K38:N38"/>
    <mergeCell ref="O38:R38"/>
    <mergeCell ref="S38:V38"/>
    <mergeCell ref="W38:Z38"/>
    <mergeCell ref="AA38:AD38"/>
    <mergeCell ref="AE38:AH38"/>
    <mergeCell ref="AI38:AL38"/>
    <mergeCell ref="AM38:AP38"/>
    <mergeCell ref="AU22:AX22"/>
    <mergeCell ref="C22:F22"/>
    <mergeCell ref="G22:J22"/>
    <mergeCell ref="K22:N22"/>
    <mergeCell ref="O22:R22"/>
    <mergeCell ref="S22:V22"/>
    <mergeCell ref="W22:Z22"/>
    <mergeCell ref="AA22:AD22"/>
    <mergeCell ref="AE22:AH22"/>
    <mergeCell ref="AI22:AL22"/>
    <mergeCell ref="AM22:AP22"/>
    <mergeCell ref="AQ22:AT22"/>
    <mergeCell ref="AE58:AH58"/>
    <mergeCell ref="AI58:AL58"/>
    <mergeCell ref="AM58:AP58"/>
    <mergeCell ref="AQ58:AT58"/>
    <mergeCell ref="A59:B59"/>
    <mergeCell ref="G58:J58"/>
    <mergeCell ref="K58:N58"/>
    <mergeCell ref="O58:R58"/>
    <mergeCell ref="S58:V58"/>
    <mergeCell ref="C58:F58"/>
    <mergeCell ref="AA58:AD58"/>
    <mergeCell ref="W58:Z58"/>
    <mergeCell ref="A89:A90"/>
    <mergeCell ref="AI83:AL83"/>
    <mergeCell ref="AM83:AP83"/>
    <mergeCell ref="AQ83:AT83"/>
    <mergeCell ref="A62:A63"/>
    <mergeCell ref="A64:A65"/>
    <mergeCell ref="C83:F83"/>
    <mergeCell ref="G83:J83"/>
    <mergeCell ref="K83:N83"/>
    <mergeCell ref="AE83:AH83"/>
    <mergeCell ref="AU83:AX83"/>
    <mergeCell ref="A84:B84"/>
    <mergeCell ref="A87:A88"/>
    <mergeCell ref="S83:V83"/>
    <mergeCell ref="W83:Z83"/>
    <mergeCell ref="AA83:AD83"/>
    <mergeCell ref="O83:R83"/>
  </mergeCells>
  <pageMargins left="0.511811024" right="0.511811024" top="0.78740157499999996" bottom="0.78740157499999996" header="0.31496062000000002" footer="0.31496062000000002"/>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6</vt:i4>
      </vt:variant>
    </vt:vector>
  </HeadingPairs>
  <TitlesOfParts>
    <vt:vector size="25" baseType="lpstr">
      <vt:lpstr>Tutorial</vt:lpstr>
      <vt:lpstr>POPGEST2013</vt:lpstr>
      <vt:lpstr>POP2013</vt:lpstr>
      <vt:lpstr>Cadastro</vt:lpstr>
      <vt:lpstr>GESTANTE</vt:lpstr>
      <vt:lpstr>CRIANÇA</vt:lpstr>
      <vt:lpstr>DIABÉTICO</vt:lpstr>
      <vt:lpstr>HIPERTENSO</vt:lpstr>
      <vt:lpstr>IDOSO</vt:lpstr>
      <vt:lpstr>MULHER</vt:lpstr>
      <vt:lpstr>S. MENTAL</vt:lpstr>
      <vt:lpstr>PREVENÇÃO</vt:lpstr>
      <vt:lpstr>CH Equipe</vt:lpstr>
      <vt:lpstr>Agenda</vt:lpstr>
      <vt:lpstr>AAE</vt:lpstr>
      <vt:lpstr>Ap.Diag.</vt:lpstr>
      <vt:lpstr>Planilha1</vt:lpstr>
      <vt:lpstr>Painel Bordo</vt:lpstr>
      <vt:lpstr>Plan3</vt:lpstr>
      <vt:lpstr>AAE!Area_de_impressao</vt:lpstr>
      <vt:lpstr>'CH Equipe'!Area_de_impressao</vt:lpstr>
      <vt:lpstr>Criança_Programação</vt:lpstr>
      <vt:lpstr>AAE!Titulos_de_impressao</vt:lpstr>
      <vt:lpstr>Ap.Diag.!Titulos_de_impressao</vt:lpstr>
      <vt:lpstr>'CH Equipe'!Titulos_de_impressao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sonda</dc:creator>
  <cp:lastModifiedBy>Rebeca Correia Cardoso</cp:lastModifiedBy>
  <cp:lastPrinted>2015-11-19T15:55:44Z</cp:lastPrinted>
  <dcterms:created xsi:type="dcterms:W3CDTF">2012-03-05T21:47:14Z</dcterms:created>
  <dcterms:modified xsi:type="dcterms:W3CDTF">2020-10-15T12:45:32Z</dcterms:modified>
</cp:coreProperties>
</file>