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C:\Users\drt40758\Desktop\Nova pasta\"/>
    </mc:Choice>
  </mc:AlternateContent>
  <xr:revisionPtr revIDLastSave="0" documentId="8_{7C8EF1E9-AADB-4317-92DC-F44AD3B2D1C1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DADOS DO AMBULATÓRIO" sheetId="8" r:id="rId1"/>
    <sheet name="ESTRUTURA E EQUIPAMENTOS" sheetId="2" r:id="rId2"/>
    <sheet name="EQUIPE MULTIPROFISSIONAL" sheetId="3" r:id="rId3"/>
    <sheet name="EXAMES E PROCEDIMENTOS" sheetId="5" r:id="rId4"/>
    <sheet name="BD" sheetId="6" state="hidden" r:id="rId5"/>
    <sheet name="DASHBOARD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" l="1"/>
  <c r="C301" i="2" s="1"/>
  <c r="D300" i="2"/>
  <c r="D301" i="2" s="1"/>
  <c r="B300" i="2"/>
  <c r="B301" i="2" s="1"/>
  <c r="C285" i="2"/>
  <c r="D285" i="2"/>
  <c r="B261" i="2"/>
  <c r="B285" i="2"/>
  <c r="C253" i="2"/>
  <c r="C254" i="2" s="1"/>
  <c r="C255" i="2" s="1"/>
  <c r="C15" i="6" s="1"/>
  <c r="D253" i="2"/>
  <c r="D254" i="2" s="1"/>
  <c r="D255" i="2" s="1"/>
  <c r="D15" i="6" s="1"/>
  <c r="B253" i="2"/>
  <c r="B254" i="2" s="1"/>
  <c r="B255" i="2" s="1"/>
  <c r="B15" i="6" s="1"/>
  <c r="C233" i="2"/>
  <c r="C234" i="2" s="1"/>
  <c r="C235" i="2" s="1"/>
  <c r="C14" i="6" s="1"/>
  <c r="D233" i="2"/>
  <c r="D234" i="2" s="1"/>
  <c r="D235" i="2" s="1"/>
  <c r="D14" i="6" s="1"/>
  <c r="B233" i="2"/>
  <c r="B234" i="2" s="1"/>
  <c r="C222" i="2"/>
  <c r="D222" i="2"/>
  <c r="B222" i="2"/>
  <c r="C212" i="2"/>
  <c r="D212" i="2"/>
  <c r="B212" i="2"/>
  <c r="C204" i="2"/>
  <c r="D204" i="2"/>
  <c r="B204" i="2"/>
  <c r="C193" i="2"/>
  <c r="D193" i="2"/>
  <c r="B193" i="2"/>
  <c r="C182" i="2"/>
  <c r="D182" i="2"/>
  <c r="B182" i="2"/>
  <c r="B194" i="2" s="1"/>
  <c r="C173" i="2"/>
  <c r="D173" i="2"/>
  <c r="B173" i="2"/>
  <c r="C149" i="2"/>
  <c r="D149" i="2"/>
  <c r="B149" i="2"/>
  <c r="C140" i="2"/>
  <c r="D140" i="2"/>
  <c r="B140" i="2"/>
  <c r="C112" i="2"/>
  <c r="D112" i="2"/>
  <c r="B112" i="2"/>
  <c r="C103" i="2"/>
  <c r="D103" i="2"/>
  <c r="B103" i="2"/>
  <c r="B95" i="2"/>
  <c r="C81" i="2"/>
  <c r="D81" i="2"/>
  <c r="B81" i="2"/>
  <c r="C72" i="2"/>
  <c r="D72" i="2"/>
  <c r="B72" i="2"/>
  <c r="B64" i="2"/>
  <c r="C57" i="2"/>
  <c r="D57" i="2"/>
  <c r="B57" i="2"/>
  <c r="B50" i="2"/>
  <c r="C43" i="2"/>
  <c r="D43" i="2"/>
  <c r="B43" i="2"/>
  <c r="B33" i="2"/>
  <c r="C26" i="2"/>
  <c r="D26" i="2"/>
  <c r="B26" i="2"/>
  <c r="B17" i="2"/>
  <c r="C45" i="3"/>
  <c r="C46" i="3" s="1"/>
  <c r="B45" i="3"/>
  <c r="C35" i="3"/>
  <c r="D35" i="3"/>
  <c r="C29" i="3"/>
  <c r="D29" i="3"/>
  <c r="B29" i="3"/>
  <c r="B19" i="3"/>
  <c r="B16" i="3"/>
  <c r="B10" i="3"/>
  <c r="B104" i="2" l="1"/>
  <c r="B105" i="2" s="1"/>
  <c r="B141" i="2"/>
  <c r="D141" i="2"/>
  <c r="D142" i="2" s="1"/>
  <c r="C141" i="2"/>
  <c r="C142" i="2" s="1"/>
  <c r="B174" i="2"/>
  <c r="D174" i="2"/>
  <c r="D175" i="2" s="1"/>
  <c r="C174" i="2"/>
  <c r="C175" i="2" s="1"/>
  <c r="D194" i="2"/>
  <c r="D195" i="2" s="1"/>
  <c r="C194" i="2"/>
  <c r="C195" i="2" s="1"/>
  <c r="B223" i="2"/>
  <c r="B224" i="2" s="1"/>
  <c r="B13" i="6" s="1"/>
  <c r="D223" i="2"/>
  <c r="D224" i="2" s="1"/>
  <c r="D13" i="6" s="1"/>
  <c r="C223" i="2"/>
  <c r="C224" i="2" s="1"/>
  <c r="C13" i="6" s="1"/>
  <c r="B286" i="2"/>
  <c r="B287" i="2" s="1"/>
  <c r="B16" i="6" s="1"/>
  <c r="D302" i="2"/>
  <c r="D17" i="6" s="1"/>
  <c r="C302" i="2"/>
  <c r="C17" i="6" s="1"/>
  <c r="D261" i="2"/>
  <c r="D286" i="2" s="1"/>
  <c r="C261" i="2"/>
  <c r="C286" i="2" s="1"/>
  <c r="C287" i="2" l="1"/>
  <c r="C16" i="6" s="1"/>
  <c r="D287" i="2"/>
  <c r="D16" i="6" s="1"/>
  <c r="B235" i="2"/>
  <c r="B14" i="6" s="1"/>
  <c r="A17" i="6" l="1"/>
  <c r="A12" i="6"/>
  <c r="A9" i="6"/>
  <c r="A4" i="6"/>
  <c r="B46" i="3"/>
  <c r="B47" i="3" l="1"/>
  <c r="B23" i="6" s="1"/>
  <c r="B302" i="2"/>
  <c r="B17" i="6" s="1"/>
  <c r="B12" i="5"/>
  <c r="B13" i="5" s="1"/>
  <c r="D12" i="5"/>
  <c r="D13" i="5" s="1"/>
  <c r="C12" i="5"/>
  <c r="C13" i="5" s="1"/>
  <c r="D14" i="5" l="1"/>
  <c r="D28" i="6" s="1"/>
  <c r="D16" i="5"/>
  <c r="D17" i="5" s="1"/>
  <c r="C14" i="5"/>
  <c r="C28" i="6" s="1"/>
  <c r="C16" i="5"/>
  <c r="C17" i="5" s="1"/>
  <c r="B16" i="5"/>
  <c r="B17" i="5" s="1"/>
  <c r="B14" i="5"/>
  <c r="B28" i="6" s="1"/>
  <c r="D45" i="3"/>
  <c r="D46" i="3" s="1"/>
  <c r="D19" i="3"/>
  <c r="C19" i="3"/>
  <c r="D16" i="3"/>
  <c r="C16" i="3"/>
  <c r="D10" i="3"/>
  <c r="C10" i="3"/>
  <c r="D200" i="2"/>
  <c r="D205" i="2" s="1"/>
  <c r="C200" i="2"/>
  <c r="C205" i="2" s="1"/>
  <c r="B200" i="2"/>
  <c r="B205" i="2" s="1"/>
  <c r="B195" i="2"/>
  <c r="D10" i="6"/>
  <c r="C10" i="6"/>
  <c r="D9" i="6"/>
  <c r="C9" i="6"/>
  <c r="D95" i="2"/>
  <c r="C95" i="2"/>
  <c r="D64" i="2"/>
  <c r="C64" i="2"/>
  <c r="D50" i="2"/>
  <c r="C50" i="2"/>
  <c r="D33" i="2"/>
  <c r="C33" i="2"/>
  <c r="C44" i="2" s="1"/>
  <c r="C45" i="2" s="1"/>
  <c r="B44" i="2"/>
  <c r="B45" i="2" s="1"/>
  <c r="D17" i="2"/>
  <c r="D27" i="2" s="1"/>
  <c r="D28" i="2" s="1"/>
  <c r="C17" i="2"/>
  <c r="C27" i="2" s="1"/>
  <c r="C28" i="2" s="1"/>
  <c r="D44" i="2" l="1"/>
  <c r="D45" i="2" s="1"/>
  <c r="D5" i="6" s="1"/>
  <c r="C58" i="2"/>
  <c r="C59" i="2" s="1"/>
  <c r="C6" i="6" s="1"/>
  <c r="D58" i="2"/>
  <c r="D59" i="2" s="1"/>
  <c r="D6" i="6" s="1"/>
  <c r="C73" i="2"/>
  <c r="C74" i="2" s="1"/>
  <c r="C7" i="6" s="1"/>
  <c r="D73" i="2"/>
  <c r="D74" i="2" s="1"/>
  <c r="D7" i="6" s="1"/>
  <c r="C104" i="2"/>
  <c r="C105" i="2" s="1"/>
  <c r="C8" i="6" s="1"/>
  <c r="D104" i="2"/>
  <c r="D105" i="2" s="1"/>
  <c r="D8" i="6" s="1"/>
  <c r="B206" i="2"/>
  <c r="B12" i="6" s="1"/>
  <c r="C206" i="2"/>
  <c r="C12" i="6" s="1"/>
  <c r="D206" i="2"/>
  <c r="D12" i="6" s="1"/>
  <c r="C36" i="3"/>
  <c r="D36" i="3"/>
  <c r="D37" i="3" s="1"/>
  <c r="D22" i="6" s="1"/>
  <c r="B175" i="2"/>
  <c r="B10" i="6" s="1"/>
  <c r="B11" i="6"/>
  <c r="C11" i="6"/>
  <c r="D11" i="6"/>
  <c r="D4" i="6"/>
  <c r="C47" i="3"/>
  <c r="C23" i="6" s="1"/>
  <c r="D47" i="3"/>
  <c r="D23" i="6" s="1"/>
  <c r="B27" i="2"/>
  <c r="B8" i="6"/>
  <c r="C5" i="6"/>
  <c r="B5" i="6"/>
  <c r="C4" i="6"/>
  <c r="B58" i="2"/>
  <c r="B73" i="2"/>
  <c r="D49" i="3" l="1"/>
  <c r="D50" i="3" s="1"/>
  <c r="D24" i="6" s="1"/>
  <c r="D304" i="2"/>
  <c r="D305" i="2" s="1"/>
  <c r="D18" i="6" s="1"/>
  <c r="C304" i="2"/>
  <c r="C305" i="2" s="1"/>
  <c r="B74" i="2"/>
  <c r="B7" i="6" s="1"/>
  <c r="B304" i="2"/>
  <c r="B305" i="2" s="1"/>
  <c r="B28" i="2"/>
  <c r="B4" i="6" s="1"/>
  <c r="C37" i="3"/>
  <c r="C22" i="6" s="1"/>
  <c r="C49" i="3"/>
  <c r="C50" i="3" s="1"/>
  <c r="C24" i="6" s="1"/>
  <c r="B142" i="2"/>
  <c r="B9" i="6" s="1"/>
  <c r="B59" i="2"/>
  <c r="B6" i="6" s="1"/>
  <c r="C18" i="6"/>
  <c r="B18" i="6"/>
  <c r="B35" i="3" l="1"/>
  <c r="B36" i="3" s="1"/>
  <c r="B37" i="3" l="1"/>
  <c r="B22" i="6" s="1"/>
  <c r="B49" i="3"/>
  <c r="B50" i="3" s="1"/>
  <c r="B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Garantir que os usuários aguardem o atendimento confortavelmente sentados, sem a formação de filas em pé. Este espaço deverá permitir a interação entre os usuários. 
</t>
        </r>
      </text>
    </comment>
    <comment ref="A80" authorId="0" shapeId="0" xr:uid="{00000000-0006-0000-0100-000002000000}">
      <text>
        <r>
          <rPr>
            <sz val="9"/>
            <color indexed="81"/>
            <rFont val="Segoe UI"/>
            <family val="2"/>
          </rPr>
          <t>Ex: sala de curativos, central de esterilização de materiais dentre outros</t>
        </r>
      </text>
    </comment>
  </commentList>
</comments>
</file>

<file path=xl/sharedStrings.xml><?xml version="1.0" encoding="utf-8"?>
<sst xmlns="http://schemas.openxmlformats.org/spreadsheetml/2006/main" count="617" uniqueCount="265">
  <si>
    <t>Dados do ambulatório</t>
  </si>
  <si>
    <r>
      <rPr>
        <sz val="10"/>
        <color rgb="FF231F20"/>
        <rFont val="Arial"/>
        <family val="2"/>
      </rPr>
      <t>Nome do ambulatório:</t>
    </r>
  </si>
  <si>
    <r>
      <rPr>
        <sz val="10"/>
        <color rgb="FF231F20"/>
        <rFont val="Arial"/>
        <family val="2"/>
      </rPr>
      <t>Data da avaliação:</t>
    </r>
  </si>
  <si>
    <r>
      <rPr>
        <sz val="10"/>
        <color rgb="FF231F20"/>
        <rFont val="Arial"/>
        <family val="2"/>
      </rPr>
      <t>Responsável pela avaliação (nome, categoria e função):</t>
    </r>
  </si>
  <si>
    <r>
      <rPr>
        <sz val="10"/>
        <color rgb="FF231F20"/>
        <rFont val="Arial"/>
        <family val="2"/>
      </rPr>
      <t>Profissionais participantes da avaliação (nome, categoria e função):</t>
    </r>
  </si>
  <si>
    <r>
      <t xml:space="preserve">Seção I: Avaliação da estrutura física e equipamentos
</t>
    </r>
    <r>
      <rPr>
        <sz val="1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rFont val="Arial"/>
        <family val="2"/>
      </rPr>
      <t>“X”</t>
    </r>
    <r>
      <rPr>
        <sz val="10"/>
        <rFont val="Arial"/>
        <family val="2"/>
      </rPr>
      <t xml:space="preserve"> 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rFont val="Arial"/>
        <family val="2"/>
      </rPr>
      <t>"Dashboard"</t>
    </r>
    <r>
      <rPr>
        <sz val="1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</si>
  <si>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CARTEIRA BÁSICA</t>
  </si>
  <si>
    <r>
      <rPr>
        <b/>
        <sz val="10"/>
        <color rgb="FFFFFFFF"/>
        <rFont val="Arial"/>
        <family val="2"/>
      </rPr>
      <t>Item de avaliação</t>
    </r>
  </si>
  <si>
    <r>
      <rPr>
        <b/>
        <sz val="10"/>
        <color rgb="FFFFFFFF"/>
        <rFont val="Arial"/>
        <family val="2"/>
      </rPr>
      <t>Categorias de avaliação</t>
    </r>
  </si>
  <si>
    <r>
      <rPr>
        <b/>
        <sz val="10"/>
        <color rgb="FFFFFFFF"/>
        <rFont val="Arial"/>
        <family val="2"/>
      </rPr>
      <t>Comentários e observações</t>
    </r>
  </si>
  <si>
    <t>CONFORME</t>
  </si>
  <si>
    <t>PARCIALMENTE CONFORME</t>
  </si>
  <si>
    <t>NÃO CONFORME</t>
  </si>
  <si>
    <t>Recepção/sala de espera/agendamento</t>
  </si>
  <si>
    <r>
      <rPr>
        <b/>
        <sz val="10"/>
        <color rgb="FFFFFFFF"/>
        <rFont val="Arial"/>
        <family val="2"/>
      </rPr>
      <t>Espaço físico</t>
    </r>
  </si>
  <si>
    <t xml:space="preserve">Cadeiras/ assentos suficientes para espera das pessoas usuárias </t>
  </si>
  <si>
    <t>x</t>
  </si>
  <si>
    <t>Possuir acesso independente e exclusivo para usuários externos, que não permita acesso às demais dependências do ambulatório</t>
  </si>
  <si>
    <t>X</t>
  </si>
  <si>
    <t>Dispor de espaço coberto para proteção aos usuários do sol, chuva, vento nas diferentes horas do dia</t>
  </si>
  <si>
    <t>Possuir luminosidade adequada, com iluminação natural e complemento com artificial</t>
  </si>
  <si>
    <t xml:space="preserve">Dispor de boa ventilação, direta ou indireta (janelas e/ou exaustores) para conforto térmico e umidade </t>
  </si>
  <si>
    <t>Garantir acessibilidade para pessoas com deficiência e/ou com limitações motoras (portas com dimensões para tamanho de cadeira de rodas, rampa de acesso, barras de apoio, puxadores de porta em formato de alavanca, elevadores)</t>
  </si>
  <si>
    <t>Dispor de balcão com altura que garanta a acessibilidade,  sem  grades  ou  vidros,  separando  trabalhadores  dos  usuários</t>
  </si>
  <si>
    <t>Dispor de  sanitários com acessibilidade (porta com abertura para passagem de cadeira de rodas, barras de apoio, piso nivelado)</t>
  </si>
  <si>
    <t xml:space="preserve">Total de itens avaliados </t>
  </si>
  <si>
    <r>
      <rPr>
        <b/>
        <sz val="10"/>
        <color rgb="FFFFFFFF"/>
        <rFont val="Arial"/>
        <family val="2"/>
      </rPr>
      <t>Equipamentos</t>
    </r>
  </si>
  <si>
    <r>
      <rPr>
        <sz val="10"/>
        <color rgb="FF231F20"/>
        <rFont val="Arial"/>
        <family val="2"/>
      </rPr>
      <t>Equipamentos padrão para recepção</t>
    </r>
  </si>
  <si>
    <t xml:space="preserve">Aparelhos de telefones fixo e celular que permita a realização de ligações internas e externas em quantidade suficiente ao volume da unidade ambulatorial. </t>
  </si>
  <si>
    <r>
      <rPr>
        <sz val="10"/>
        <color rgb="FF231F20"/>
        <rFont val="Arial"/>
        <family val="2"/>
      </rPr>
      <t>Cadeira de rodas para adultos e adultos obesos</t>
    </r>
  </si>
  <si>
    <r>
      <rPr>
        <sz val="10"/>
        <color rgb="FF231F20"/>
        <rFont val="Arial"/>
        <family val="2"/>
      </rPr>
      <t>Longarinas confortáveis para tempo maior de espera</t>
    </r>
  </si>
  <si>
    <r>
      <rPr>
        <sz val="10"/>
        <color rgb="FF231F20"/>
        <rFont val="Arial"/>
        <family val="2"/>
      </rPr>
      <t>Bebedouro</t>
    </r>
  </si>
  <si>
    <r>
      <rPr>
        <sz val="10"/>
        <color rgb="FF231F20"/>
        <rFont val="Arial"/>
        <family val="2"/>
      </rPr>
      <t>Aparelho de televisão com entrada USB</t>
    </r>
  </si>
  <si>
    <t xml:space="preserve">Quadro de aviso </t>
  </si>
  <si>
    <t xml:space="preserve">Total de itens avaliados em espaço fisico e equipamentos </t>
  </si>
  <si>
    <t>Proporção no total geral de itens avaliados</t>
  </si>
  <si>
    <t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durante o ciclo de atendimento e sempre que se fizer necessário</t>
  </si>
  <si>
    <t>Deve estar localizado próximo à sala de espera, como o primeiro dos espaços destinados aos ciclos de atendimentos, logo antes do consultório do enfermeiro</t>
  </si>
  <si>
    <t>Equipamentos</t>
  </si>
  <si>
    <r>
      <rPr>
        <sz val="10"/>
        <color rgb="FF231F20"/>
        <rFont val="Arial"/>
        <family val="2"/>
      </rPr>
      <t>Mobiliário para consultório padrão</t>
    </r>
  </si>
  <si>
    <t>Esfigmomanômetros, com manguitos de todos os tamanhos (neonato a adulto obeso)</t>
  </si>
  <si>
    <t>Apoio para braço</t>
  </si>
  <si>
    <t>Estetoscópio infantil e adulto</t>
  </si>
  <si>
    <t>Oxímetros de pulso de todos os tamanhos</t>
  </si>
  <si>
    <t>Glicosímetro com tiras de reagente e lancetas</t>
  </si>
  <si>
    <t>Balança digital com capacidade de até 300kg</t>
  </si>
  <si>
    <t>Régua antropométrica adulto e pediátrico</t>
  </si>
  <si>
    <r>
      <t xml:space="preserve">Atendimento inicial do enfermeiro
</t>
    </r>
    <r>
      <rPr>
        <sz val="10"/>
        <color rgb="FFFFFFFF"/>
        <rFont val="Arial"/>
        <family val="2"/>
      </rPr>
      <t>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t>
    </r>
  </si>
  <si>
    <t>Deve estar localizado próximo à sala de espera, logo após a sala de atendimentos dos técnicos em enfermagem e próximo ao ponto de apoio</t>
  </si>
  <si>
    <t xml:space="preserve">Doppler vascular manual portátil para avaliação dos pulsos arteriais periféricos </t>
  </si>
  <si>
    <r>
      <rPr>
        <sz val="10"/>
        <color rgb="FF231F20"/>
        <rFont val="Arial"/>
        <family val="2"/>
      </rPr>
      <t>Diapasão 128hz</t>
    </r>
  </si>
  <si>
    <r>
      <rPr>
        <i/>
        <sz val="10"/>
        <color rgb="FF231F20"/>
        <rFont val="Arial"/>
        <family val="2"/>
      </rPr>
      <t xml:space="preserve">Kits </t>
    </r>
    <r>
      <rPr>
        <sz val="10"/>
        <color rgb="FF231F20"/>
        <rFont val="Arial"/>
        <family val="2"/>
      </rPr>
      <t>de estesiômetros</t>
    </r>
  </si>
  <si>
    <t>Martelo neurológico</t>
  </si>
  <si>
    <r>
      <t xml:space="preserve">Gestor do Cuidado (Ponto de apoio)
</t>
    </r>
    <r>
      <rPr>
        <sz val="10"/>
        <color rgb="FFFFFFFF"/>
        <rFont val="Arial"/>
        <family val="2"/>
      </rPr>
      <t>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t>
    </r>
  </si>
  <si>
    <t>Deve estar posicionado em espaço estratégico central, que permita a visualização de todos os consultórios, salas de exames e recepção</t>
  </si>
  <si>
    <r>
      <rPr>
        <sz val="10"/>
        <color rgb="FF231F20"/>
        <rFont val="Arial"/>
        <family val="2"/>
      </rPr>
      <t>Mesa</t>
    </r>
  </si>
  <si>
    <t>Cadeiras para profissional e duas cadeiras para usuário e acompanhante</t>
  </si>
  <si>
    <r>
      <rPr>
        <sz val="10"/>
        <color rgb="FF231F20"/>
        <rFont val="Arial"/>
        <family val="2"/>
      </rPr>
      <t>Computador</t>
    </r>
  </si>
  <si>
    <r>
      <rPr>
        <sz val="10"/>
        <color rgb="FF231F20"/>
        <rFont val="Arial"/>
        <family val="2"/>
      </rPr>
      <t>Impressora</t>
    </r>
  </si>
  <si>
    <r>
      <rPr>
        <sz val="10"/>
        <color rgb="FF231F20"/>
        <rFont val="Arial"/>
        <family val="2"/>
      </rPr>
      <t>Aparelho telefônico sem fio</t>
    </r>
  </si>
  <si>
    <r>
      <rPr>
        <sz val="10"/>
        <color rgb="FF231F20"/>
        <rFont val="Arial"/>
        <family val="2"/>
      </rPr>
      <t>Aparelho de som com microfone</t>
    </r>
  </si>
  <si>
    <t>Consultório padrão para atendimentos individuais
Destinado aos atendimentos individuais dos profissionais previstos na carteira de  serviços:  atendimento  do  técnico  em  enfermagem,  enfermeiro,  assistente social,  psicólogo,  nutricionista,  médicos (cardiologista, geriatra endocrinologista, angiologia e nefrologista), farmacêutico clínico, fisioterapeuta educador físico</t>
  </si>
  <si>
    <t>Devem existir consultórios em número proporcional ao de profissionais, considerando a carga horária disponível e o mapa de salas elaborado</t>
  </si>
  <si>
    <t>Devem estar  dispostos  um  ao  lado do outro  e envolta do  ponto  de  apoio, possibilitando a interação entre os profissionais durante os atendimentos e o gerenciamento pelo ponto de apoio</t>
  </si>
  <si>
    <t>Devem ser distribuídos por Linha de Cuidado e evitar fluxos que não podem se cruzar, como áreas potencialmente críticas</t>
  </si>
  <si>
    <r>
      <rPr>
        <sz val="10"/>
        <color rgb="FF231F20"/>
        <rFont val="Arial"/>
        <family val="2"/>
      </rPr>
      <t>Mesa com 3 gavetas</t>
    </r>
  </si>
  <si>
    <r>
      <rPr>
        <sz val="10"/>
        <color rgb="FF231F20"/>
        <rFont val="Arial"/>
        <family val="2"/>
      </rPr>
      <t>Mesa para computador</t>
    </r>
  </si>
  <si>
    <r>
      <rPr>
        <sz val="10"/>
        <color rgb="FF231F20"/>
        <rFont val="Arial"/>
        <family val="2"/>
      </rPr>
      <t>Aparelho telefônico</t>
    </r>
  </si>
  <si>
    <r>
      <rPr>
        <sz val="10"/>
        <color rgb="FF231F20"/>
        <rFont val="Arial"/>
        <family val="2"/>
      </rPr>
      <t>Estabilizador de energia</t>
    </r>
  </si>
  <si>
    <r>
      <t>Ar condicionado</t>
    </r>
    <r>
      <rPr>
        <sz val="10"/>
        <color rgb="FFFF0000"/>
        <rFont val="Arial"/>
        <family val="2"/>
      </rPr>
      <t xml:space="preserve"> </t>
    </r>
  </si>
  <si>
    <r>
      <rPr>
        <sz val="10"/>
        <color rgb="FF231F20"/>
        <rFont val="Arial"/>
        <family val="2"/>
      </rPr>
      <t>Maca larga para exame físico para até 200kg com suporte para lençol descartável</t>
    </r>
  </si>
  <si>
    <r>
      <rPr>
        <sz val="10"/>
        <color rgb="FF231F20"/>
        <rFont val="Arial"/>
        <family val="2"/>
      </rPr>
      <t>Escada com dois degraus</t>
    </r>
  </si>
  <si>
    <r>
      <rPr>
        <sz val="10"/>
        <color rgb="FF231F20"/>
        <rFont val="Arial"/>
        <family val="2"/>
      </rPr>
      <t>Armário vitrine ou duas portas</t>
    </r>
  </si>
  <si>
    <r>
      <rPr>
        <sz val="10"/>
        <color rgb="FF231F20"/>
        <rFont val="Arial"/>
        <family val="2"/>
      </rPr>
      <t>Cadeiras</t>
    </r>
  </si>
  <si>
    <t>Equipamentos para atendimentos específicos</t>
  </si>
  <si>
    <t>Adipômetro/plicômetro (consultório de nutrição)</t>
  </si>
  <si>
    <t xml:space="preserve">Esfigmomanômetro adulto com manguitos nas várias medidas adulto e adulto obeso   </t>
  </si>
  <si>
    <t>Estetoscópio adulto</t>
  </si>
  <si>
    <t>Otoscópio</t>
  </si>
  <si>
    <t>Oxímetro de pulso</t>
  </si>
  <si>
    <t xml:space="preserve">Negatoscópio </t>
  </si>
  <si>
    <t>Fisioterapia</t>
  </si>
  <si>
    <t>Possuir espaço amplo que permita a livre circulação de profissionais e usuários em macas e cadeiras de rodas</t>
  </si>
  <si>
    <t>Deve ser  subdividido  em  ambientes  menores  que  garantam  a  privacidade durante a realização de consultas, exames e intervenções das especialidades, simultaneamente</t>
  </si>
  <si>
    <t>Deve dispor de sanitário anexo</t>
  </si>
  <si>
    <t>Mobiliário padrão para consultório padrão para atendimentos individuais</t>
  </si>
  <si>
    <r>
      <rPr>
        <sz val="10"/>
        <color rgb="FF231F20"/>
        <rFont val="Arial"/>
        <family val="2"/>
      </rPr>
      <t>Mesa auxiliar em formato Z</t>
    </r>
  </si>
  <si>
    <r>
      <rPr>
        <sz val="10"/>
        <color rgb="FF231F20"/>
        <rFont val="Arial"/>
        <family val="2"/>
      </rPr>
      <t>Aparelho infravermelho com pedestal</t>
    </r>
  </si>
  <si>
    <r>
      <rPr>
        <sz val="10"/>
        <color rgb="FF231F20"/>
        <rFont val="Arial"/>
        <family val="2"/>
      </rPr>
      <t>Balancinho proprioceptivo</t>
    </r>
  </si>
  <si>
    <r>
      <rPr>
        <sz val="10"/>
        <color rgb="FF231F20"/>
        <rFont val="Arial"/>
        <family val="2"/>
      </rPr>
      <t>Eletroestimulador teens + feens</t>
    </r>
  </si>
  <si>
    <r>
      <rPr>
        <sz val="10"/>
        <color rgb="FF231F20"/>
        <rFont val="Arial"/>
        <family val="2"/>
      </rPr>
      <t>Barra de Ling em madeira</t>
    </r>
  </si>
  <si>
    <r>
      <rPr>
        <sz val="10"/>
        <color rgb="FF231F20"/>
        <rFont val="Arial"/>
        <family val="2"/>
      </rPr>
      <t>Cunha de posicionamento</t>
    </r>
  </si>
  <si>
    <r>
      <rPr>
        <sz val="10"/>
        <color rgb="FF231F20"/>
        <rFont val="Arial"/>
        <family val="2"/>
      </rPr>
      <t>Laser fisioterápico com caneta laser</t>
    </r>
  </si>
  <si>
    <r>
      <rPr>
        <sz val="10"/>
        <color rgb="FF231F20"/>
        <rFont val="Arial"/>
        <family val="2"/>
      </rPr>
      <t>Cronômetro</t>
    </r>
  </si>
  <si>
    <r>
      <rPr>
        <sz val="10"/>
        <color rgb="FF231F20"/>
        <rFont val="Arial"/>
        <family val="2"/>
      </rPr>
      <t>Baropodômetro</t>
    </r>
  </si>
  <si>
    <r>
      <rPr>
        <sz val="10"/>
        <color rgb="FF231F20"/>
        <rFont val="Arial"/>
        <family val="2"/>
      </rPr>
      <t>Divãs tablados baixos para fisioterapia</t>
    </r>
  </si>
  <si>
    <r>
      <rPr>
        <sz val="10"/>
        <color rgb="FF231F20"/>
        <rFont val="Arial"/>
        <family val="2"/>
      </rPr>
      <t>Cadeiras de rodas, sendo 2 para obesos</t>
    </r>
  </si>
  <si>
    <r>
      <rPr>
        <sz val="10"/>
        <color rgb="FF231F20"/>
        <rFont val="Arial"/>
        <family val="2"/>
      </rPr>
      <t>Andadores</t>
    </r>
  </si>
  <si>
    <r>
      <rPr>
        <sz val="10"/>
        <color rgb="FF231F20"/>
        <rFont val="Arial"/>
        <family val="2"/>
      </rPr>
      <t>Escada de canto L com 4 degraus</t>
    </r>
  </si>
  <si>
    <r>
      <rPr>
        <sz val="10"/>
        <color rgb="FF231F20"/>
        <rFont val="Arial"/>
        <family val="2"/>
      </rPr>
      <t>Escadas com 2 degraus</t>
    </r>
  </si>
  <si>
    <r>
      <rPr>
        <sz val="10"/>
        <color rgb="FF231F20"/>
        <rFont val="Arial"/>
        <family val="2"/>
      </rPr>
      <t>Bicicleta ergométrica horizontal</t>
    </r>
  </si>
  <si>
    <r>
      <rPr>
        <sz val="10"/>
        <color rgb="FF231F20"/>
        <rFont val="Arial"/>
        <family val="2"/>
      </rPr>
      <t>Barra paralela com plataforma</t>
    </r>
  </si>
  <si>
    <r>
      <rPr>
        <sz val="10"/>
        <color rgb="FF231F20"/>
        <rFont val="Arial"/>
        <family val="2"/>
      </rPr>
      <t>Rolo posicionador</t>
    </r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</si>
  <si>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halteres de anilhas</t>
    </r>
  </si>
  <si>
    <r>
      <rPr>
        <sz val="10"/>
        <color rgb="FF231F20"/>
        <rFont val="Arial"/>
        <family val="2"/>
      </rPr>
      <t>Bola bobath</t>
    </r>
  </si>
  <si>
    <r>
      <rPr>
        <sz val="10"/>
        <color rgb="FF231F20"/>
        <rFont val="Arial"/>
        <family val="2"/>
      </rPr>
      <t>Cones de sinalização em PVC</t>
    </r>
  </si>
  <si>
    <r>
      <rPr>
        <sz val="10"/>
        <color rgb="FF231F20"/>
        <rFont val="Arial"/>
        <family val="2"/>
      </rPr>
      <t>Cordas para treino esportivo</t>
    </r>
  </si>
  <si>
    <r>
      <rPr>
        <sz val="10"/>
        <color rgb="FF231F20"/>
        <rFont val="Arial"/>
        <family val="2"/>
      </rPr>
      <t>Bolas de futebol e vôlei</t>
    </r>
  </si>
  <si>
    <r>
      <rPr>
        <sz val="10"/>
        <color rgb="FF231F20"/>
        <rFont val="Arial"/>
        <family val="2"/>
      </rPr>
      <t>Aparelho de som portátil ou caixa de som com entrada USB</t>
    </r>
  </si>
  <si>
    <r>
      <rPr>
        <sz val="10"/>
        <color rgb="FF231F20"/>
        <rFont val="Arial"/>
        <family val="2"/>
      </rPr>
      <t>Caneleira de pesos 2kg</t>
    </r>
  </si>
  <si>
    <r>
      <rPr>
        <sz val="10"/>
        <color rgb="FF231F20"/>
        <rFont val="Arial"/>
        <family val="2"/>
      </rPr>
      <t>Espelho</t>
    </r>
  </si>
  <si>
    <r>
      <rPr>
        <b/>
        <sz val="10"/>
        <color rgb="FFFFFFFF"/>
        <rFont val="Arial"/>
        <family val="2"/>
      </rPr>
      <t xml:space="preserve">Sala de observação
</t>
    </r>
    <r>
      <rPr>
        <sz val="10"/>
        <color rgb="FFFFFFFF"/>
        <rFont val="Arial"/>
        <family val="2"/>
      </rPr>
      <t>Espaço destinado à observação de usuários que apresentarem agudização durante os atendimentos ambulatoriais e necessitam de estilização para continuidade dos atendimentos ou transferência para outro ponto da RAS, ou que necessitem de administração de medicamentos ou realização de pequenos procedimentos
No espaço, são realizados: verificação de dados vitais; coleta de material para análises clínicas; administração de medicamentos injetáveis, oral, inalatórios e outras vias; realização de pequenos procedimentos e atendimentos de urgência/ emergência</t>
    </r>
  </si>
  <si>
    <t>Deve permitir a livre circulação de profissionais e usuários, podendo ser em macas para obesos e cadeiras de rodas</t>
  </si>
  <si>
    <r>
      <t xml:space="preserve">Deve ser subdividido, por exemplo, em formato de </t>
    </r>
    <r>
      <rPr>
        <i/>
        <sz val="10"/>
        <color rgb="FF231F20"/>
        <rFont val="Arial"/>
        <family val="2"/>
      </rPr>
      <t>box</t>
    </r>
    <r>
      <rPr>
        <sz val="10"/>
        <color rgb="FF231F20"/>
        <rFont val="Arial"/>
        <family val="2"/>
      </rPr>
      <t>, garantindo a privacidade durante a permanência dos usuários e acompanhantes, simultaneamente</t>
    </r>
  </si>
  <si>
    <t>Deverá dispor de sanitário anexo</t>
  </si>
  <si>
    <t>Camas hospitalares ou macas com grade proteção</t>
  </si>
  <si>
    <t>Maca de transferência para obeso</t>
  </si>
  <si>
    <t>Prancha para transporte</t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</si>
  <si>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>de imobilizadores cervicais todos os tamanhos</t>
    </r>
  </si>
  <si>
    <t>Carrinho de emergência</t>
  </si>
  <si>
    <t>Monitor multiparâmetros</t>
  </si>
  <si>
    <t>Desfibrilador</t>
  </si>
  <si>
    <t xml:space="preserve">Glicosímetro com tiras de reagente e lancetas </t>
  </si>
  <si>
    <t>Esfigmomanômetro adulto e obeso</t>
  </si>
  <si>
    <t>Estetoscópios</t>
  </si>
  <si>
    <t>Laringoscópio com lâminas curvas de todos os tamanhos</t>
  </si>
  <si>
    <t>Cilindro grande de oxigênio</t>
  </si>
  <si>
    <t>Aspirador de secreção</t>
  </si>
  <si>
    <t>Unidade ventilatória (Ambu) adulta e infantil</t>
  </si>
  <si>
    <t>Geladeira pequena para armazenamento de medicações termossensíveis</t>
  </si>
  <si>
    <t>Armário vitrine</t>
  </si>
  <si>
    <t>Bandejas para medicação</t>
  </si>
  <si>
    <t>Suporte para soro</t>
  </si>
  <si>
    <t>Caixas plásticas organizadoras</t>
  </si>
  <si>
    <t>Mesas para alimentação</t>
  </si>
  <si>
    <t>Mesas auxiliares</t>
  </si>
  <si>
    <t>Cadeiras para companhantes</t>
  </si>
  <si>
    <r>
      <t xml:space="preserve">Espaço saúde
</t>
    </r>
    <r>
      <rPr>
        <sz val="10"/>
        <color rgb="FFFFFFFF"/>
        <rFont val="Arial"/>
        <family val="2"/>
      </rPr>
      <t>Espaço destinado a atividades em grupo de usuários, reunião de profissionais da AAE e capacitações dos profissionais da APS</t>
    </r>
  </si>
  <si>
    <t>Deve ser amplo, para garantir a privacidade do grupo, permitir o acesso de usuários em cadeiras de rodas</t>
  </si>
  <si>
    <t>Deve acomodar os usuários confortavelmente sentados, ter cadeiras móveis que possam ser retiradas para a prática de atividades em grupo menores ou práticas corporais</t>
  </si>
  <si>
    <t>Deverá estar localizado no mesmo ambiente dos consultórios de atendimentos</t>
  </si>
  <si>
    <t xml:space="preserve">Tela para projeção (se for o caso) </t>
  </si>
  <si>
    <t>Mesa para reunião</t>
  </si>
  <si>
    <t>Cadeiras de escritório</t>
  </si>
  <si>
    <t>Computador com acesso à internet</t>
  </si>
  <si>
    <t>Impressora</t>
  </si>
  <si>
    <t>Cadeiras móveis para obeso (não podem ser cadeiras do modelo longarinas e/ou fixas)</t>
  </si>
  <si>
    <t>Mesas e cadeiras plásticas para atividades coletivas</t>
  </si>
  <si>
    <r>
      <rPr>
        <i/>
        <sz val="10"/>
        <color rgb="FF231F20"/>
        <rFont val="Arial"/>
        <family val="2"/>
      </rPr>
      <t>Flip chart</t>
    </r>
  </si>
  <si>
    <r>
      <rPr>
        <sz val="10"/>
        <color rgb="FF231F20"/>
        <rFont val="Arial"/>
        <family val="2"/>
      </rPr>
      <t>Quadro branco</t>
    </r>
  </si>
  <si>
    <r>
      <rPr>
        <b/>
        <sz val="10"/>
        <color rgb="FFFFFFFF"/>
        <rFont val="Arial"/>
        <family val="2"/>
      </rPr>
      <t>Coordenação assistencial</t>
    </r>
  </si>
  <si>
    <t>Deve estar  localizado  no  mesmo  espaço  que  as  salas  de  atendimento, facilitando o acesso de usuários e trabalhadores</t>
  </si>
  <si>
    <r>
      <rPr>
        <sz val="10"/>
        <color rgb="FF231F20"/>
        <rFont val="Arial"/>
        <family val="2"/>
      </rPr>
      <t>Mobiliário padrão</t>
    </r>
  </si>
  <si>
    <t xml:space="preserve">Quadro branco </t>
  </si>
  <si>
    <t>Sala de ultrassom</t>
  </si>
  <si>
    <t>Deve estar localizado preferencialmente próximo ao consultório de geriatria.</t>
  </si>
  <si>
    <t>Deve dispor obrigatoriamente de sanitário anexo.</t>
  </si>
  <si>
    <t>Mobiliário padrão para salas de atendimento</t>
  </si>
  <si>
    <r>
      <t xml:space="preserve">Aparelho de ultrassom completo, com sondas, computador auxiliar, impressora, </t>
    </r>
    <r>
      <rPr>
        <i/>
        <sz val="10"/>
        <rFont val="Arial"/>
        <family val="2"/>
      </rPr>
      <t xml:space="preserve">software </t>
    </r>
    <r>
      <rPr>
        <sz val="10"/>
        <rFont val="Arial"/>
        <family val="2"/>
      </rPr>
      <t>e sistema de captura</t>
    </r>
  </si>
  <si>
    <t>Impressora para impressão de laudos</t>
  </si>
  <si>
    <r>
      <rPr>
        <i/>
        <sz val="10"/>
        <rFont val="Arial"/>
        <family val="2"/>
      </rPr>
      <t xml:space="preserve">Nobreaks </t>
    </r>
    <r>
      <rPr>
        <sz val="10"/>
        <rFont val="Arial"/>
        <family val="2"/>
      </rPr>
      <t>para aparelho de ultrassom</t>
    </r>
  </si>
  <si>
    <t>Aparelho de televisão compatível com o aparelho de ultrassom para transmissão das imagens</t>
  </si>
  <si>
    <t xml:space="preserve">Mesa  para ultrassom, para obeso </t>
  </si>
  <si>
    <t xml:space="preserve">Biombos laváveis ou divisórias que garantam a privacidade da pessoa usuária </t>
  </si>
  <si>
    <r>
      <rPr>
        <sz val="10"/>
        <color rgb="FF231F20"/>
        <rFont val="Arial"/>
        <family val="2"/>
      </rPr>
      <t>Mesa auxiliar</t>
    </r>
  </si>
  <si>
    <t>Sala de Eletrocardiograma</t>
  </si>
  <si>
    <t>Eletrocardiográfo 12 canais</t>
  </si>
  <si>
    <r>
      <rPr>
        <i/>
        <sz val="10"/>
        <color rgb="FF231F20"/>
        <rFont val="Arial"/>
        <family val="2"/>
      </rPr>
      <t xml:space="preserve">Nobreak </t>
    </r>
    <r>
      <rPr>
        <sz val="10"/>
        <color rgb="FF231F20"/>
        <rFont val="Arial"/>
        <family val="2"/>
      </rPr>
      <t>para aparelho</t>
    </r>
  </si>
  <si>
    <t xml:space="preserve">Maca para adulto obeso </t>
  </si>
  <si>
    <t>Mesa auxiliar</t>
  </si>
  <si>
    <t xml:space="preserve">Sala de Densitometria Óssea </t>
  </si>
  <si>
    <t>Aparelho de densitometria mesa longa, capacidade de realização do exame em pessoas usuárias obesas</t>
  </si>
  <si>
    <t xml:space="preserve">Suporte para apoio e posicionamento dos membros inferiores </t>
  </si>
  <si>
    <t>Avental plumbífero</t>
  </si>
  <si>
    <t>Biombo plumbífero</t>
  </si>
  <si>
    <t>Balde cilíndrico porta-detritos com pedal</t>
  </si>
  <si>
    <t>Cadeira giratória com braços</t>
  </si>
  <si>
    <t>Armário</t>
  </si>
  <si>
    <t>Suporte para hamper</t>
  </si>
  <si>
    <t>Escada com dois degraus</t>
  </si>
  <si>
    <t xml:space="preserve">Ar condicionado </t>
  </si>
  <si>
    <t xml:space="preserve">Telefone </t>
  </si>
  <si>
    <t xml:space="preserve">Sala de Tomografia computadorizada </t>
  </si>
  <si>
    <t>Deve ser composta por: sala de componentes técnicos, sala de exames, área de comando, sala de laudos, posto de enfermagem satelite, sala de recuperação pós anestésica.</t>
  </si>
  <si>
    <r>
      <t xml:space="preserve">Tomográfo computadorizado </t>
    </r>
    <r>
      <rPr>
        <i/>
        <sz val="10"/>
        <rFont val="Arial"/>
        <family val="2"/>
      </rPr>
      <t>multislice</t>
    </r>
  </si>
  <si>
    <t>Carro de anestesia</t>
  </si>
  <si>
    <t>Banqueta giratória/mocho</t>
  </si>
  <si>
    <t>Suportes para soro</t>
  </si>
  <si>
    <t>Escadas com dois degraus</t>
  </si>
  <si>
    <t>Cadeiras giratória com braços</t>
  </si>
  <si>
    <t>Armários</t>
  </si>
  <si>
    <t>Carro de emergência</t>
  </si>
  <si>
    <t>Régua de gases</t>
  </si>
  <si>
    <t xml:space="preserve">Negatoscópios </t>
  </si>
  <si>
    <t>Computadores com impressora e acesso à internet</t>
  </si>
  <si>
    <t>Mesas com três gavetas</t>
  </si>
  <si>
    <r>
      <rPr>
        <b/>
        <sz val="10"/>
        <color rgb="FFFFFFFF"/>
        <rFont val="Arial"/>
        <family val="2"/>
      </rPr>
      <t>Serviços de apoio</t>
    </r>
  </si>
  <si>
    <r>
      <rPr>
        <sz val="10"/>
        <color rgb="FF231F20"/>
        <rFont val="Arial"/>
        <family val="2"/>
      </rPr>
      <t>Espaço administrativo</t>
    </r>
  </si>
  <si>
    <r>
      <rPr>
        <sz val="10"/>
        <color rgb="FF231F20"/>
        <rFont val="Arial"/>
        <family val="2"/>
      </rPr>
      <t>Serviço de arquivo de prontuários</t>
    </r>
  </si>
  <si>
    <r>
      <rPr>
        <sz val="10"/>
        <color rgb="FF231F20"/>
        <rFont val="Arial"/>
        <family val="2"/>
      </rPr>
      <t>Central de Materiais Esterilizados</t>
    </r>
  </si>
  <si>
    <r>
      <rPr>
        <sz val="10"/>
        <color rgb="FF231F20"/>
        <rFont val="Arial"/>
        <family val="2"/>
      </rPr>
      <t>Farmácia</t>
    </r>
  </si>
  <si>
    <r>
      <rPr>
        <sz val="10"/>
        <color rgb="FF231F20"/>
        <rFont val="Arial"/>
        <family val="2"/>
      </rPr>
      <t>Almoxarifado</t>
    </r>
  </si>
  <si>
    <r>
      <rPr>
        <sz val="10"/>
        <color rgb="FF231F20"/>
        <rFont val="Arial"/>
        <family val="2"/>
      </rPr>
      <t>Copa</t>
    </r>
  </si>
  <si>
    <r>
      <rPr>
        <sz val="10"/>
        <color rgb="FF231F20"/>
        <rFont val="Arial"/>
        <family val="2"/>
      </rPr>
      <t>Vestiário/sanitários funcionários</t>
    </r>
  </si>
  <si>
    <r>
      <rPr>
        <sz val="10"/>
        <color rgb="FF231F20"/>
        <rFont val="Arial"/>
        <family val="2"/>
      </rPr>
      <t>Depósito de material de limpeza</t>
    </r>
  </si>
  <si>
    <r>
      <rPr>
        <sz val="10"/>
        <color rgb="FF231F20"/>
        <rFont val="Arial"/>
        <family val="2"/>
      </rPr>
      <t>Depósito de lixo</t>
    </r>
  </si>
  <si>
    <r>
      <rPr>
        <sz val="10"/>
        <color rgb="FF231F20"/>
        <rFont val="Arial"/>
        <family val="2"/>
      </rPr>
      <t>Abrigo de resíduo sólido</t>
    </r>
  </si>
  <si>
    <t>Total geral de itens avaliados</t>
  </si>
  <si>
    <r>
      <t xml:space="preserve">Seção II: Avaliação da Equipe Multiprofissional
</t>
    </r>
    <r>
      <rPr>
        <sz val="10"/>
        <color rgb="FF00000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color rgb="FF000000"/>
        <rFont val="Arial"/>
        <family val="2"/>
      </rPr>
      <t xml:space="preserve">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</si>
  <si>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 xml:space="preserve">CARTEIRA BÁSICA </t>
  </si>
  <si>
    <r>
      <rPr>
        <b/>
        <sz val="10"/>
        <color rgb="FFFFFFFF"/>
        <rFont val="Arial"/>
        <family val="2"/>
      </rPr>
      <t>Para a função educacional e supervisional</t>
    </r>
  </si>
  <si>
    <r>
      <rPr>
        <sz val="10"/>
        <color rgb="FF231F20"/>
        <rFont val="Arial"/>
        <family val="2"/>
      </rPr>
      <t>Médico de Família e Comunidade</t>
    </r>
  </si>
  <si>
    <r>
      <rPr>
        <sz val="10"/>
        <color rgb="FF231F20"/>
        <rFont val="Arial"/>
        <family val="2"/>
      </rPr>
      <t>Enfermeiro de Saúde da Família</t>
    </r>
  </si>
  <si>
    <r>
      <rPr>
        <b/>
        <sz val="10"/>
        <color rgb="FFFFFFFF"/>
        <rFont val="Arial"/>
        <family val="2"/>
      </rPr>
      <t>Para o compartilhamento do cuidado</t>
    </r>
  </si>
  <si>
    <r>
      <rPr>
        <sz val="10"/>
        <color rgb="FF231F20"/>
        <rFont val="Arial"/>
        <family val="2"/>
      </rPr>
      <t>Gerente do ambulatório</t>
    </r>
  </si>
  <si>
    <r>
      <rPr>
        <sz val="10"/>
        <color rgb="FF231F20"/>
        <rFont val="Arial"/>
        <family val="2"/>
      </rPr>
      <t>Coordenador assistencial</t>
    </r>
  </si>
  <si>
    <t>Recepcionista</t>
  </si>
  <si>
    <t>Auxiliares administrativos</t>
  </si>
  <si>
    <t>Para o Gestor do Cuidado (Ponto de apoio)</t>
  </si>
  <si>
    <t>Enfermeiro Gestor do Cuidado (Ponto de Apoio)</t>
  </si>
  <si>
    <t>Para os atendimentos ambulatoriais especializados</t>
  </si>
  <si>
    <t xml:space="preserve">Médico geriatra ou Médico com formação em Saúde da Pessoa Idosa </t>
  </si>
  <si>
    <t>Enfermeiro</t>
  </si>
  <si>
    <t xml:space="preserve">Farmacêutico Clínico </t>
  </si>
  <si>
    <t>Assistente Social</t>
  </si>
  <si>
    <r>
      <rPr>
        <sz val="10"/>
        <color rgb="FF231F20"/>
        <rFont val="Arial"/>
        <family val="2"/>
      </rPr>
      <t>Psicólogo</t>
    </r>
  </si>
  <si>
    <r>
      <rPr>
        <sz val="10"/>
        <color rgb="FF231F20"/>
        <rFont val="Arial"/>
        <family val="2"/>
      </rPr>
      <t>Nutricionista</t>
    </r>
  </si>
  <si>
    <r>
      <rPr>
        <sz val="10"/>
        <color rgb="FF231F20"/>
        <rFont val="Arial"/>
        <family val="2"/>
      </rPr>
      <t>Fisioterapeuta</t>
    </r>
  </si>
  <si>
    <r>
      <rPr>
        <sz val="10"/>
        <color rgb="FF231F20"/>
        <rFont val="Arial"/>
        <family val="2"/>
      </rPr>
      <t>Técnico em Enfermagem</t>
    </r>
  </si>
  <si>
    <t>Para exames e procedimentos ambulatoriais especializados</t>
  </si>
  <si>
    <t>Médico Radiologista</t>
  </si>
  <si>
    <t>Médico Ultrassonografista</t>
  </si>
  <si>
    <t>Técnico em Radiologia</t>
  </si>
  <si>
    <r>
      <rPr>
        <sz val="10"/>
        <color rgb="FF231F20"/>
        <rFont val="Arial"/>
        <family val="2"/>
      </rPr>
      <t>Técnico em enfermagem</t>
    </r>
  </si>
  <si>
    <t>Total de itens avaliados para Carteira Básica</t>
  </si>
  <si>
    <t xml:space="preserve">CARTEIRA AMPLIADA </t>
  </si>
  <si>
    <t>Para atendimentos ambulatoriais especializados</t>
  </si>
  <si>
    <r>
      <rPr>
        <sz val="10"/>
        <color rgb="FF231F20"/>
        <rFont val="Arial"/>
        <family val="2"/>
      </rPr>
      <t>Fonoaudiólogo</t>
    </r>
  </si>
  <si>
    <r>
      <rPr>
        <sz val="10"/>
        <color rgb="FF231F20"/>
        <rFont val="Arial"/>
        <family val="2"/>
      </rPr>
      <t>Terapeuta Ocupacional</t>
    </r>
  </si>
  <si>
    <t>Total de itens avaliados para Carteira Ampliada</t>
  </si>
  <si>
    <r>
      <t xml:space="preserve">SEÇÃO III - Exames e Procedimentos
</t>
    </r>
    <r>
      <rPr>
        <sz val="10"/>
        <color rgb="FF000000"/>
        <rFont val="Arial"/>
        <family val="2"/>
      </rPr>
      <t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</t>
    </r>
    <r>
      <rPr>
        <b/>
        <sz val="10"/>
        <color rgb="FF000000"/>
        <rFont val="Arial"/>
        <family val="2"/>
      </rPr>
      <t xml:space="preserve"> 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</si>
  <si>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Exames ambulatoriais especializados</t>
  </si>
  <si>
    <t>Eletrocardiograma (ECG)</t>
  </si>
  <si>
    <t xml:space="preserve">Tomografia Computadorizada TC de crânio sem contraste </t>
  </si>
  <si>
    <t xml:space="preserve">Densitometria óssea </t>
  </si>
  <si>
    <t>Ultrassonografia abdominal</t>
  </si>
  <si>
    <t>ESTRUTURA E AMBIÊNCIA</t>
  </si>
  <si>
    <t xml:space="preserve">Conforme </t>
  </si>
  <si>
    <t xml:space="preserve">Parcialmente Conforme </t>
  </si>
  <si>
    <t xml:space="preserve">Não Conforme </t>
  </si>
  <si>
    <t xml:space="preserve">Atendimento do técnico em enfermagem para avalição de dados vitais e antropométricos </t>
  </si>
  <si>
    <t>Atendimento inicial do enfermeiro</t>
  </si>
  <si>
    <t>Ponto de apoio</t>
  </si>
  <si>
    <t>Consultório padrão para atendimentos individuais</t>
  </si>
  <si>
    <t>Sala de observação</t>
  </si>
  <si>
    <t>Espaço saúde</t>
  </si>
  <si>
    <t xml:space="preserve">Total </t>
  </si>
  <si>
    <t>RECURSOS HUMANOS</t>
  </si>
  <si>
    <t xml:space="preserve">Carteira Básica </t>
  </si>
  <si>
    <t>Carteira Ampliada</t>
  </si>
  <si>
    <t>Total</t>
  </si>
  <si>
    <t xml:space="preserve">EXAMES E PROCEDIMENTOS </t>
  </si>
  <si>
    <t>ESTRUTURA E EQUIPAMENTOS</t>
  </si>
  <si>
    <t>EQUIPE MULTIPROFISSIONAL</t>
  </si>
  <si>
    <t>EXAMES E 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</si>
</sst>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i/>
      <sz val="10"/>
      <color rgb="FF231F2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C4D8"/>
      </patternFill>
    </fill>
    <fill>
      <patternFill patternType="solid">
        <fgColor rgb="FFDFDEE9"/>
      </patternFill>
    </fill>
    <fill>
      <patternFill patternType="solid">
        <fgColor theme="0"/>
        <bgColor indexed="64"/>
      </patternFill>
    </fill>
    <fill>
      <patternFill patternType="solid">
        <fgColor rgb="FF253C7F"/>
      </patternFill>
    </fill>
    <fill>
      <patternFill patternType="solid">
        <fgColor rgb="FF4D5790"/>
      </patternFill>
    </fill>
    <fill>
      <patternFill patternType="solid">
        <fgColor rgb="FF7374A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0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9" fontId="0" fillId="0" borderId="0" xfId="0" applyNumberForma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10" borderId="0" xfId="0" applyFont="1" applyFill="1" applyAlignment="1">
      <alignment vertical="center"/>
    </xf>
    <xf numFmtId="9" fontId="7" fillId="7" borderId="2" xfId="1" applyFont="1" applyFill="1" applyBorder="1" applyAlignment="1">
      <alignment horizontal="right" vertical="center" wrapText="1"/>
    </xf>
    <xf numFmtId="0" fontId="0" fillId="5" borderId="0" xfId="0" applyFill="1" applyAlignment="1">
      <alignment horizontal="left" vertical="center"/>
    </xf>
    <xf numFmtId="0" fontId="7" fillId="5" borderId="0" xfId="0" applyFont="1" applyFill="1" applyAlignment="1">
      <alignment horizontal="right" vertical="center" wrapText="1"/>
    </xf>
    <xf numFmtId="9" fontId="8" fillId="5" borderId="0" xfId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0" fillId="5" borderId="0" xfId="0" applyFill="1"/>
    <xf numFmtId="0" fontId="7" fillId="6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right" vertical="center" wrapText="1"/>
    </xf>
    <xf numFmtId="9" fontId="8" fillId="7" borderId="4" xfId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1" fillId="4" borderId="4" xfId="0" quotePrefix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8" fillId="7" borderId="4" xfId="1" applyNumberFormat="1" applyFont="1" applyFill="1" applyBorder="1" applyAlignment="1">
      <alignment horizontal="right" vertical="center" wrapText="1"/>
    </xf>
    <xf numFmtId="9" fontId="7" fillId="7" borderId="4" xfId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7" fillId="7" borderId="5" xfId="0" applyFont="1" applyFill="1" applyBorder="1" applyAlignment="1">
      <alignment horizontal="right" vertical="center" wrapText="1"/>
    </xf>
    <xf numFmtId="9" fontId="8" fillId="7" borderId="5" xfId="1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80704136120916E-2"/>
          <c:y val="8.5470062461790841E-2"/>
          <c:w val="0.88957561770295956"/>
          <c:h val="0.4022511872262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BD!$B$3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BD!$A$4:$A$18</c:f>
              <c:strCache>
                <c:ptCount val="15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Fisioterapia</c:v>
                </c:pt>
                <c:pt idx="6">
                  <c:v>Sala de observação</c:v>
                </c:pt>
                <c:pt idx="7">
                  <c:v>Espaço saúde</c:v>
                </c:pt>
                <c:pt idx="8">
                  <c:v>Coordenação assistencial</c:v>
                </c:pt>
                <c:pt idx="9">
                  <c:v>Sala de ultrassom</c:v>
                </c:pt>
                <c:pt idx="10">
                  <c:v>Sala de Eletrocardiograma</c:v>
                </c:pt>
                <c:pt idx="11">
                  <c:v>Sala de Densitometria Óssea </c:v>
                </c:pt>
                <c:pt idx="12">
                  <c:v>Sala de Tomografia computadorizada </c:v>
                </c:pt>
                <c:pt idx="13">
                  <c:v>Serviços de apoio</c:v>
                </c:pt>
                <c:pt idx="14">
                  <c:v>Total </c:v>
                </c:pt>
              </c:strCache>
            </c:strRef>
          </c:cat>
          <c:val>
            <c:numRef>
              <c:f>BD!$B$4:$B$18</c:f>
              <c:numCache>
                <c:formatCode>0%</c:formatCode>
                <c:ptCount val="15"/>
                <c:pt idx="0">
                  <c:v>1</c:v>
                </c:pt>
                <c:pt idx="1">
                  <c:v>0.88888888888888884</c:v>
                </c:pt>
                <c:pt idx="2">
                  <c:v>0.83333333333333337</c:v>
                </c:pt>
                <c:pt idx="3">
                  <c:v>1</c:v>
                </c:pt>
                <c:pt idx="4">
                  <c:v>1</c:v>
                </c:pt>
                <c:pt idx="5">
                  <c:v>0.96551724137931039</c:v>
                </c:pt>
                <c:pt idx="6">
                  <c:v>0.96</c:v>
                </c:pt>
                <c:pt idx="7">
                  <c:v>0.91666666666666663</c:v>
                </c:pt>
                <c:pt idx="8">
                  <c:v>1</c:v>
                </c:pt>
                <c:pt idx="9">
                  <c:v>0.9</c:v>
                </c:pt>
                <c:pt idx="10">
                  <c:v>0.8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0.9631578947368421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E-4FAC-9928-467BE6C44576}"/>
            </c:ext>
          </c:extLst>
        </c:ser>
        <c:ser>
          <c:idx val="1"/>
          <c:order val="1"/>
          <c:tx>
            <c:strRef>
              <c:f>BD!$C$3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BD!$A$4:$A$18</c:f>
              <c:strCache>
                <c:ptCount val="15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Fisioterapia</c:v>
                </c:pt>
                <c:pt idx="6">
                  <c:v>Sala de observação</c:v>
                </c:pt>
                <c:pt idx="7">
                  <c:v>Espaço saúde</c:v>
                </c:pt>
                <c:pt idx="8">
                  <c:v>Coordenação assistencial</c:v>
                </c:pt>
                <c:pt idx="9">
                  <c:v>Sala de ultrassom</c:v>
                </c:pt>
                <c:pt idx="10">
                  <c:v>Sala de Eletrocardiograma</c:v>
                </c:pt>
                <c:pt idx="11">
                  <c:v>Sala de Densitometria Óssea </c:v>
                </c:pt>
                <c:pt idx="12">
                  <c:v>Sala de Tomografia computadorizada </c:v>
                </c:pt>
                <c:pt idx="13">
                  <c:v>Serviços de apoio</c:v>
                </c:pt>
                <c:pt idx="14">
                  <c:v>Total </c:v>
                </c:pt>
              </c:strCache>
            </c:strRef>
          </c:cat>
          <c:val>
            <c:numRef>
              <c:f>BD!$C$4:$C$18</c:f>
              <c:numCache>
                <c:formatCode>0%</c:formatCode>
                <c:ptCount val="15"/>
                <c:pt idx="0">
                  <c:v>0</c:v>
                </c:pt>
                <c:pt idx="1">
                  <c:v>0.1111111111111111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8.3333333333333329E-2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E-4FAC-9928-467BE6C44576}"/>
            </c:ext>
          </c:extLst>
        </c:ser>
        <c:ser>
          <c:idx val="2"/>
          <c:order val="2"/>
          <c:tx>
            <c:strRef>
              <c:f>BD!$D$3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BD!$A$4:$A$18</c:f>
              <c:strCache>
                <c:ptCount val="15"/>
                <c:pt idx="0">
                  <c:v>Recepção/sala de espera/agendamento</c:v>
                </c:pt>
                <c:pt idx="1">
                  <c:v>Atendimento do técnico em enfermagem para avalição de dados vitais e antropométricos </c:v>
                </c:pt>
                <c:pt idx="2">
                  <c:v>Atendimento inicial do enfermeiro</c:v>
                </c:pt>
                <c:pt idx="3">
                  <c:v>Ponto de apoio</c:v>
                </c:pt>
                <c:pt idx="4">
                  <c:v>Consultório padrão para atendimentos individuais</c:v>
                </c:pt>
                <c:pt idx="5">
                  <c:v>Fisioterapia</c:v>
                </c:pt>
                <c:pt idx="6">
                  <c:v>Sala de observação</c:v>
                </c:pt>
                <c:pt idx="7">
                  <c:v>Espaço saúde</c:v>
                </c:pt>
                <c:pt idx="8">
                  <c:v>Coordenação assistencial</c:v>
                </c:pt>
                <c:pt idx="9">
                  <c:v>Sala de ultrassom</c:v>
                </c:pt>
                <c:pt idx="10">
                  <c:v>Sala de Eletrocardiograma</c:v>
                </c:pt>
                <c:pt idx="11">
                  <c:v>Sala de Densitometria Óssea </c:v>
                </c:pt>
                <c:pt idx="12">
                  <c:v>Sala de Tomografia computadorizada </c:v>
                </c:pt>
                <c:pt idx="13">
                  <c:v>Serviços de apoio</c:v>
                </c:pt>
                <c:pt idx="14">
                  <c:v>Total </c:v>
                </c:pt>
              </c:strCache>
            </c:strRef>
          </c:cat>
          <c:val>
            <c:numRef>
              <c:f>BD!$D$4:$D$18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3.4482758620689655E-2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FE-4FAC-9928-467BE6C445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341632400"/>
        <c:axId val="-1341641104"/>
      </c:barChart>
      <c:catAx>
        <c:axId val="-134163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41104"/>
        <c:crosses val="autoZero"/>
        <c:auto val="1"/>
        <c:lblAlgn val="ctr"/>
        <c:lblOffset val="100"/>
        <c:noMultiLvlLbl val="0"/>
      </c:catAx>
      <c:valAx>
        <c:axId val="-134164110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324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CARTEIRA</a:t>
            </a:r>
            <a:r>
              <a:rPr lang="pt-BR" baseline="0"/>
              <a:t> BÁSICA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875044128255894E-2"/>
          <c:y val="0.20214912280701755"/>
          <c:w val="0.88053496236946993"/>
          <c:h val="0.69610408896256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BD!$A$28</c:f>
              <c:strCache>
                <c:ptCount val="1"/>
                <c:pt idx="0">
                  <c:v>Carteira Básica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DD-49CF-866C-FBDBAD7717B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DD-49CF-866C-FBDBAD771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BD!$B$27:$D$27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BD!$B$28:$D$28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D-49CF-866C-FBDBAD771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41634576"/>
        <c:axId val="-1341646544"/>
      </c:barChart>
      <c:catAx>
        <c:axId val="-1341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46544"/>
        <c:crosses val="autoZero"/>
        <c:auto val="1"/>
        <c:lblAlgn val="ctr"/>
        <c:lblOffset val="100"/>
        <c:noMultiLvlLbl val="0"/>
      </c:catAx>
      <c:valAx>
        <c:axId val="-13416465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345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EQUIPE</a:t>
            </a:r>
            <a:r>
              <a:rPr lang="pt-BR" baseline="0"/>
              <a:t> MULTIPROFISSIONAL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024520223945379E-2"/>
          <c:y val="0.20915032679738563"/>
          <c:w val="0.88348752033372258"/>
          <c:h val="0.57702228397920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BD!$A$22</c:f>
              <c:strCache>
                <c:ptCount val="1"/>
                <c:pt idx="0">
                  <c:v>Carteira Básica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BD!$B$21:$D$21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BD!$B$22:$D$22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7-437D-B976-AD943CAAFD63}"/>
            </c:ext>
          </c:extLst>
        </c:ser>
        <c:ser>
          <c:idx val="1"/>
          <c:order val="1"/>
          <c:tx>
            <c:strRef>
              <c:f>BD!$A$23</c:f>
              <c:strCache>
                <c:ptCount val="1"/>
                <c:pt idx="0">
                  <c:v>Carteira Ampliada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BD!$B$21:$D$21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BD!$B$23:$D$23</c:f>
              <c:numCache>
                <c:formatCode>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7-437D-B976-AD943CAAFD63}"/>
            </c:ext>
          </c:extLst>
        </c:ser>
        <c:ser>
          <c:idx val="2"/>
          <c:order val="2"/>
          <c:tx>
            <c:strRef>
              <c:f>BD!$A$24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BD!$B$21:$D$21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BD!$B$24:$D$24</c:f>
              <c:numCache>
                <c:formatCode>0%</c:formatCode>
                <c:ptCount val="3"/>
                <c:pt idx="0">
                  <c:v>0.95238095238095233</c:v>
                </c:pt>
                <c:pt idx="1">
                  <c:v>4.7619047619047616E-2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7-437D-B976-AD943CAAFD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341636752"/>
        <c:axId val="-1341640016"/>
      </c:barChart>
      <c:catAx>
        <c:axId val="-134163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40016"/>
        <c:crosses val="autoZero"/>
        <c:auto val="1"/>
        <c:lblAlgn val="ctr"/>
        <c:lblOffset val="100"/>
        <c:noMultiLvlLbl val="0"/>
      </c:catAx>
      <c:valAx>
        <c:axId val="-134164001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416367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893585</xdr:rowOff>
    </xdr:from>
    <xdr:ext cx="9165166" cy="1181101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884060"/>
          <a:ext cx="9165166" cy="1181101"/>
          <a:chOff x="0" y="0"/>
          <a:chExt cx="7560309" cy="100901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chemeClr val="bg1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SAÚDE DA PESSOA IDOSA</a:t>
            </a:r>
            <a:endParaRPr sz="1400" b="1" spc="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254587</xdr:colOff>
      <xdr:row>0</xdr:row>
      <xdr:rowOff>786045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313F5F8-CBA0-43AE-8964-B4C4C4A1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284646</xdr:colOff>
      <xdr:row>0</xdr:row>
      <xdr:rowOff>114300</xdr:rowOff>
    </xdr:from>
    <xdr:to>
      <xdr:col>10</xdr:col>
      <xdr:colOff>277464</xdr:colOff>
      <xdr:row>0</xdr:row>
      <xdr:rowOff>800565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B35757C-3D80-4A31-B258-A48807EF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20247" y="-758176"/>
          <a:ext cx="686265" cy="2431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4585</xdr:rowOff>
    </xdr:from>
    <xdr:ext cx="9165166" cy="1181101"/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0" y="890410"/>
          <a:ext cx="9165166" cy="1181101"/>
          <a:chOff x="0" y="0"/>
          <a:chExt cx="7560309" cy="1009015"/>
        </a:xfrm>
      </xdr:grpSpPr>
      <xdr:pic>
        <xdr:nvPicPr>
          <xdr:cNvPr id="4" name="image1.png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endParaRPr lang="pt-BR" sz="1400" b="1" spc="-8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-80">
                <a:solidFill>
                  <a:srgbClr val="FFFFFF"/>
                </a:solidFill>
                <a:latin typeface="Arial"/>
                <a:cs typeface="Arial"/>
              </a:rPr>
              <a:t>CARTEIRA DE SERVIÇOS PARA ORGANIZAÇÃO DO AMBULATÓRIO DE ATENÇÃO ESPECIALIZADA</a:t>
            </a:r>
          </a:p>
          <a:p>
            <a:pPr algn="ctr"/>
            <a:r>
              <a:rPr lang="pt-BR" sz="1400" b="1" spc="-80">
                <a:solidFill>
                  <a:srgbClr val="FFFFFF"/>
                </a:solidFill>
                <a:latin typeface="Arial"/>
                <a:cs typeface="Arial"/>
              </a:rPr>
              <a:t>LINHA DE CUIDADO SAÚDE DA PESSOA IDOSA</a:t>
            </a: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254587</xdr:colOff>
      <xdr:row>0</xdr:row>
      <xdr:rowOff>786045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168380-7C9C-4F5B-9A83-255EC0D0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275121</xdr:colOff>
      <xdr:row>0</xdr:row>
      <xdr:rowOff>104776</xdr:rowOff>
    </xdr:from>
    <xdr:to>
      <xdr:col>10</xdr:col>
      <xdr:colOff>267939</xdr:colOff>
      <xdr:row>0</xdr:row>
      <xdr:rowOff>791041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F3C5A5-3A38-47AC-9BDA-FB629D4568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10722" y="-767700"/>
          <a:ext cx="686265" cy="2431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857250</xdr:rowOff>
    </xdr:from>
    <xdr:ext cx="9163050" cy="1133475"/>
    <xdr:grpSp>
      <xdr:nvGrpSpPr>
        <xdr:cNvPr id="13" name="Group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0" y="857250"/>
          <a:ext cx="9163050" cy="1133475"/>
          <a:chOff x="0" y="-26095"/>
          <a:chExt cx="7560309" cy="1035110"/>
        </a:xfrm>
      </xdr:grpSpPr>
      <xdr:pic>
        <xdr:nvPicPr>
          <xdr:cNvPr id="14" name="image1.png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-26095"/>
            <a:ext cx="7560005" cy="1008761"/>
          </a:xfrm>
          <a:prstGeom prst="rect">
            <a:avLst/>
          </a:prstGeom>
        </xdr:spPr>
      </xdr:pic>
      <xdr:sp macro="" textlink="">
        <xdr:nvSpPr>
          <xdr:cNvPr id="15" name="Textbox 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lang="pt-BR" sz="1400" b="1" spc="0">
                <a:solidFill>
                  <a:srgbClr val="FFFFFF"/>
                </a:solidFill>
                <a:latin typeface="Arial"/>
                <a:ea typeface="+mn-ea"/>
                <a:cs typeface="Arial"/>
              </a:rPr>
              <a:t>SAÚDE DA PESSOA IDOSA</a:t>
            </a:r>
            <a:endParaRPr sz="1400" b="1" spc="0">
              <a:solidFill>
                <a:srgbClr val="FFFFFF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264112</xdr:colOff>
      <xdr:row>0</xdr:row>
      <xdr:rowOff>786045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EC7EF7-EDCE-4ADC-85EC-99D42F87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6</xdr:col>
      <xdr:colOff>246546</xdr:colOff>
      <xdr:row>0</xdr:row>
      <xdr:rowOff>66675</xdr:rowOff>
    </xdr:from>
    <xdr:to>
      <xdr:col>10</xdr:col>
      <xdr:colOff>239364</xdr:colOff>
      <xdr:row>0</xdr:row>
      <xdr:rowOff>752940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D7DA5F3-7F88-4194-8AAF-7260EFB50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872622" y="-805801"/>
          <a:ext cx="686265" cy="2431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888999</xdr:rowOff>
    </xdr:from>
    <xdr:ext cx="9196917" cy="1195917"/>
    <xdr:grpSp>
      <xdr:nvGrpSpPr>
        <xdr:cNvPr id="4" name="Group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888999"/>
          <a:ext cx="9196917" cy="1195917"/>
          <a:chOff x="0" y="0"/>
          <a:chExt cx="7560309" cy="1009015"/>
        </a:xfrm>
      </xdr:grpSpPr>
      <xdr:pic>
        <xdr:nvPicPr>
          <xdr:cNvPr id="5" name="image1.png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6" name="Textbox 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endParaRPr lang="pt-BR" sz="1400" b="1" spc="0">
              <a:solidFill>
                <a:srgbClr val="FFFFFF"/>
              </a:solidFill>
              <a:latin typeface="Arial"/>
              <a:cs typeface="Arial"/>
            </a:endParaRPr>
          </a:p>
          <a:p>
            <a:pPr algn="ctr"/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LINHA DE 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SAÚDE DA PESSOA IDOSA</a:t>
            </a:r>
            <a:endParaRPr sz="1400" b="1" spc="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0</xdr:colOff>
      <xdr:row>0</xdr:row>
      <xdr:rowOff>90721</xdr:rowOff>
    </xdr:from>
    <xdr:to>
      <xdr:col>5</xdr:col>
      <xdr:colOff>206962</xdr:colOff>
      <xdr:row>0</xdr:row>
      <xdr:rowOff>786045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BA308C6-01FE-41F3-A8F3-E1619439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21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798996</xdr:colOff>
      <xdr:row>0</xdr:row>
      <xdr:rowOff>66675</xdr:rowOff>
    </xdr:from>
    <xdr:to>
      <xdr:col>7</xdr:col>
      <xdr:colOff>582264</xdr:colOff>
      <xdr:row>0</xdr:row>
      <xdr:rowOff>752940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314CE80-D56A-4896-B5B3-F3E1FEF5E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872622" y="-805801"/>
          <a:ext cx="686265" cy="2431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190499</xdr:rowOff>
    </xdr:from>
    <xdr:to>
      <xdr:col>19</xdr:col>
      <xdr:colOff>76200</xdr:colOff>
      <xdr:row>24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352424</xdr:colOff>
      <xdr:row>29</xdr:row>
      <xdr:rowOff>38100</xdr:rowOff>
    </xdr:from>
    <xdr:to>
      <xdr:col>18</xdr:col>
      <xdr:colOff>361949</xdr:colOff>
      <xdr:row>44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29</xdr:row>
      <xdr:rowOff>9525</xdr:rowOff>
    </xdr:from>
    <xdr:to>
      <xdr:col>9</xdr:col>
      <xdr:colOff>152400</xdr:colOff>
      <xdr:row>44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95250</xdr:rowOff>
    </xdr:from>
    <xdr:to>
      <xdr:col>16</xdr:col>
      <xdr:colOff>6937</xdr:colOff>
      <xdr:row>0</xdr:row>
      <xdr:rowOff>790574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44D41B0-E521-4D91-B2A3-E5C155FA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9408112" cy="695324"/>
        </a:xfrm>
        <a:prstGeom prst="rect">
          <a:avLst/>
        </a:prstGeom>
      </xdr:spPr>
    </xdr:pic>
    <xdr:clientData/>
  </xdr:twoCellAnchor>
  <xdr:twoCellAnchor editAs="oneCell">
    <xdr:from>
      <xdr:col>16</xdr:col>
      <xdr:colOff>598971</xdr:colOff>
      <xdr:row>0</xdr:row>
      <xdr:rowOff>71204</xdr:rowOff>
    </xdr:from>
    <xdr:to>
      <xdr:col>20</xdr:col>
      <xdr:colOff>591789</xdr:colOff>
      <xdr:row>0</xdr:row>
      <xdr:rowOff>757469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B35A4B1-426E-4AEA-A022-3B8391407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958347" y="-801272"/>
          <a:ext cx="686265" cy="243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zoomScaleNormal="100" workbookViewId="0">
      <selection activeCell="I3" sqref="I3"/>
    </sheetView>
  </sheetViews>
  <sheetFormatPr defaultRowHeight="15"/>
  <cols>
    <col min="1" max="1" width="52.140625" customWidth="1"/>
    <col min="2" max="2" width="19.28515625" customWidth="1"/>
    <col min="3" max="3" width="18.7109375" customWidth="1"/>
    <col min="4" max="4" width="18.140625" customWidth="1"/>
    <col min="5" max="5" width="29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84" customHeight="1"/>
    <row r="3" spans="1:7" s="2" customFormat="1" ht="33" customHeight="1">
      <c r="A3" s="49" t="s">
        <v>0</v>
      </c>
      <c r="B3" s="50"/>
      <c r="C3" s="50"/>
      <c r="D3" s="50"/>
      <c r="E3" s="50"/>
    </row>
    <row r="4" spans="1:7" s="2" customFormat="1" ht="17.25" customHeight="1">
      <c r="A4" s="5" t="s">
        <v>1</v>
      </c>
      <c r="B4" s="51"/>
      <c r="C4" s="51"/>
      <c r="D4" s="51"/>
      <c r="E4" s="51"/>
    </row>
    <row r="5" spans="1:7" s="2" customFormat="1" ht="17.25" customHeight="1">
      <c r="A5" s="5" t="s">
        <v>2</v>
      </c>
      <c r="B5" s="51"/>
      <c r="C5" s="51"/>
      <c r="D5" s="51"/>
      <c r="E5" s="51"/>
    </row>
    <row r="6" spans="1:7" s="2" customFormat="1" ht="17.25" customHeight="1">
      <c r="A6" s="3" t="s">
        <v>3</v>
      </c>
      <c r="B6" s="52"/>
      <c r="C6" s="52"/>
      <c r="D6" s="52"/>
      <c r="E6" s="52"/>
    </row>
    <row r="7" spans="1:7" s="2" customFormat="1" ht="17.25" customHeight="1">
      <c r="A7" s="54" t="s">
        <v>4</v>
      </c>
      <c r="B7" s="51"/>
      <c r="C7" s="51"/>
      <c r="D7" s="51"/>
      <c r="E7" s="51"/>
    </row>
    <row r="8" spans="1:7" s="2" customFormat="1" ht="17.25" customHeight="1">
      <c r="A8" s="54"/>
      <c r="B8" s="51"/>
      <c r="C8" s="51"/>
      <c r="D8" s="51"/>
      <c r="E8" s="51"/>
    </row>
    <row r="9" spans="1:7" s="2" customFormat="1" ht="17.25" customHeight="1">
      <c r="A9" s="54"/>
      <c r="B9" s="51"/>
      <c r="C9" s="51"/>
      <c r="D9" s="51"/>
      <c r="E9" s="51"/>
    </row>
    <row r="10" spans="1:7" s="2" customFormat="1" ht="17.25" customHeight="1">
      <c r="A10" s="54"/>
      <c r="B10" s="51"/>
      <c r="C10" s="51"/>
      <c r="D10" s="51"/>
      <c r="E10" s="51"/>
    </row>
    <row r="11" spans="1:7" s="2" customFormat="1" ht="17.25" customHeight="1">
      <c r="A11" s="54"/>
      <c r="B11" s="51"/>
      <c r="C11" s="51"/>
      <c r="D11" s="51"/>
      <c r="E11" s="51"/>
    </row>
    <row r="12" spans="1:7" s="2" customFormat="1" ht="17.25" customHeight="1">
      <c r="A12" s="54"/>
      <c r="B12" s="51"/>
      <c r="C12" s="51"/>
      <c r="D12" s="51"/>
      <c r="E12" s="51"/>
    </row>
    <row r="13" spans="1:7" s="2" customFormat="1" ht="17.25" customHeight="1">
      <c r="A13" s="54"/>
      <c r="B13" s="51"/>
      <c r="C13" s="51"/>
      <c r="D13" s="51"/>
      <c r="E13" s="51"/>
    </row>
    <row r="14" spans="1:7" s="2" customFormat="1" ht="17.25" customHeight="1">
      <c r="A14" s="54"/>
      <c r="B14" s="51"/>
      <c r="C14" s="51"/>
      <c r="D14" s="51"/>
      <c r="E14" s="51"/>
    </row>
    <row r="15" spans="1:7" s="2" customFormat="1">
      <c r="A15" s="54"/>
      <c r="B15" s="51"/>
      <c r="C15" s="51"/>
      <c r="D15" s="51"/>
      <c r="E15" s="51"/>
    </row>
    <row r="16" spans="1:7" s="2" customFormat="1">
      <c r="A16" s="54"/>
      <c r="B16" s="51"/>
      <c r="C16" s="51"/>
      <c r="D16" s="51"/>
      <c r="E16" s="51"/>
    </row>
  </sheetData>
  <mergeCells count="16">
    <mergeCell ref="B16:E16"/>
    <mergeCell ref="A7:A1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3:E3"/>
    <mergeCell ref="B4:E4"/>
    <mergeCell ref="B5:E5"/>
    <mergeCell ref="B6:E6"/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8"/>
  <sheetViews>
    <sheetView showGridLines="0" zoomScaleNormal="100" workbookViewId="0">
      <selection activeCell="C6" sqref="C6"/>
    </sheetView>
  </sheetViews>
  <sheetFormatPr defaultRowHeight="15"/>
  <cols>
    <col min="1" max="1" width="52.140625" customWidth="1"/>
    <col min="2" max="2" width="19.28515625" customWidth="1"/>
    <col min="3" max="3" width="18.7109375" customWidth="1"/>
    <col min="4" max="4" width="18.140625" customWidth="1"/>
    <col min="5" max="5" width="29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95.25" customHeight="1"/>
    <row r="3" spans="1:7" s="2" customFormat="1" ht="108" customHeight="1">
      <c r="A3" s="59" t="s">
        <v>5</v>
      </c>
      <c r="B3" s="59"/>
      <c r="C3" s="59"/>
      <c r="D3" s="59"/>
      <c r="E3" s="59"/>
    </row>
    <row r="4" spans="1:7" s="2" customFormat="1" ht="26.25" customHeight="1">
      <c r="A4" s="61" t="s">
        <v>6</v>
      </c>
      <c r="B4" s="61"/>
      <c r="C4" s="61"/>
      <c r="D4" s="61"/>
      <c r="E4" s="61"/>
    </row>
    <row r="5" spans="1:7" s="2" customFormat="1" ht="15" customHeight="1">
      <c r="A5" s="60" t="s">
        <v>7</v>
      </c>
      <c r="B5" s="60" t="s">
        <v>8</v>
      </c>
      <c r="C5" s="60"/>
      <c r="D5" s="60"/>
      <c r="E5" s="60" t="s">
        <v>9</v>
      </c>
    </row>
    <row r="6" spans="1:7" s="2" customFormat="1" ht="25.5">
      <c r="A6" s="60"/>
      <c r="B6" s="19" t="s">
        <v>10</v>
      </c>
      <c r="C6" s="19" t="s">
        <v>11</v>
      </c>
      <c r="D6" s="19" t="s">
        <v>12</v>
      </c>
      <c r="E6" s="60"/>
    </row>
    <row r="7" spans="1:7" s="2" customFormat="1" ht="23.1" customHeight="1">
      <c r="A7" s="58" t="s">
        <v>13</v>
      </c>
      <c r="B7" s="58"/>
      <c r="C7" s="58"/>
      <c r="D7" s="58"/>
      <c r="E7" s="58"/>
    </row>
    <row r="8" spans="1:7" s="2" customFormat="1">
      <c r="A8" s="20" t="s">
        <v>14</v>
      </c>
      <c r="B8" s="21"/>
      <c r="C8" s="21"/>
      <c r="D8" s="21"/>
      <c r="E8" s="21"/>
    </row>
    <row r="9" spans="1:7" s="2" customFormat="1" ht="25.5">
      <c r="A9" s="22" t="s">
        <v>15</v>
      </c>
      <c r="B9" s="22" t="s">
        <v>16</v>
      </c>
      <c r="C9" s="22"/>
      <c r="D9" s="22"/>
      <c r="E9" s="22"/>
    </row>
    <row r="10" spans="1:7" s="2" customFormat="1" ht="38.25">
      <c r="A10" s="23" t="s">
        <v>17</v>
      </c>
      <c r="B10" s="23" t="s">
        <v>18</v>
      </c>
      <c r="C10" s="23"/>
      <c r="D10" s="23"/>
      <c r="E10" s="23"/>
    </row>
    <row r="11" spans="1:7" s="2" customFormat="1" ht="25.5">
      <c r="A11" s="22" t="s">
        <v>19</v>
      </c>
      <c r="B11" s="22" t="s">
        <v>18</v>
      </c>
      <c r="C11" s="22"/>
      <c r="D11" s="22"/>
      <c r="E11" s="22"/>
    </row>
    <row r="12" spans="1:7" s="2" customFormat="1" ht="25.5">
      <c r="A12" s="23" t="s">
        <v>20</v>
      </c>
      <c r="B12" s="23" t="s">
        <v>18</v>
      </c>
      <c r="C12" s="23"/>
      <c r="D12" s="23"/>
      <c r="E12" s="23"/>
    </row>
    <row r="13" spans="1:7" s="2" customFormat="1" ht="25.5">
      <c r="A13" s="22" t="s">
        <v>21</v>
      </c>
      <c r="B13" s="22" t="s">
        <v>18</v>
      </c>
      <c r="C13" s="22"/>
      <c r="D13" s="22"/>
      <c r="E13" s="22"/>
    </row>
    <row r="14" spans="1:7" s="2" customFormat="1" ht="66.599999999999994" customHeight="1">
      <c r="A14" s="23" t="s">
        <v>22</v>
      </c>
      <c r="B14" s="23" t="s">
        <v>18</v>
      </c>
      <c r="C14" s="23"/>
      <c r="D14" s="23"/>
      <c r="E14" s="23"/>
    </row>
    <row r="15" spans="1:7" s="2" customFormat="1" ht="43.5" customHeight="1">
      <c r="A15" s="24" t="s">
        <v>23</v>
      </c>
      <c r="B15" s="24" t="s">
        <v>18</v>
      </c>
      <c r="C15" s="24"/>
      <c r="D15" s="24"/>
      <c r="E15" s="24"/>
    </row>
    <row r="16" spans="1:7" s="2" customFormat="1" ht="53.45" customHeight="1">
      <c r="A16" s="25" t="s">
        <v>24</v>
      </c>
      <c r="B16" s="25" t="s">
        <v>18</v>
      </c>
      <c r="C16" s="25"/>
      <c r="D16" s="25"/>
      <c r="E16" s="25"/>
    </row>
    <row r="17" spans="1:5" s="2" customFormat="1">
      <c r="A17" s="26" t="s">
        <v>25</v>
      </c>
      <c r="B17" s="27">
        <f>COUNTIF(B9:B16,"x")</f>
        <v>8</v>
      </c>
      <c r="C17" s="27">
        <f>COUNTIF(C9:C16,"x")</f>
        <v>0</v>
      </c>
      <c r="D17" s="27">
        <f>COUNTIF(D9:D16,"x")</f>
        <v>0</v>
      </c>
      <c r="E17" s="28"/>
    </row>
    <row r="18" spans="1:5" s="2" customFormat="1">
      <c r="A18" s="20" t="s">
        <v>26</v>
      </c>
      <c r="B18" s="21"/>
      <c r="C18" s="21"/>
      <c r="D18" s="21"/>
      <c r="E18" s="21"/>
    </row>
    <row r="19" spans="1:5" s="2" customFormat="1">
      <c r="A19" s="24" t="s">
        <v>27</v>
      </c>
      <c r="B19" s="24" t="s">
        <v>16</v>
      </c>
      <c r="C19" s="24"/>
      <c r="D19" s="24"/>
      <c r="E19" s="24"/>
    </row>
    <row r="20" spans="1:5" s="2" customFormat="1" ht="38.25">
      <c r="A20" s="25" t="s">
        <v>28</v>
      </c>
      <c r="B20" s="25" t="s">
        <v>18</v>
      </c>
      <c r="C20" s="25"/>
      <c r="D20" s="25"/>
      <c r="E20" s="25"/>
    </row>
    <row r="21" spans="1:5" s="2" customFormat="1">
      <c r="A21" s="24" t="s">
        <v>29</v>
      </c>
      <c r="B21" s="24" t="s">
        <v>16</v>
      </c>
      <c r="C21" s="24"/>
      <c r="D21" s="24"/>
      <c r="E21" s="24"/>
    </row>
    <row r="22" spans="1:5" s="2" customFormat="1">
      <c r="A22" s="25" t="s">
        <v>30</v>
      </c>
      <c r="B22" s="25" t="s">
        <v>16</v>
      </c>
      <c r="C22" s="25"/>
      <c r="D22" s="25"/>
      <c r="E22" s="25"/>
    </row>
    <row r="23" spans="1:5" s="2" customFormat="1">
      <c r="A23" s="22" t="s">
        <v>31</v>
      </c>
      <c r="B23" s="22" t="s">
        <v>16</v>
      </c>
      <c r="C23" s="22"/>
      <c r="D23" s="22"/>
      <c r="E23" s="22"/>
    </row>
    <row r="24" spans="1:5" s="2" customFormat="1">
      <c r="A24" s="23" t="s">
        <v>32</v>
      </c>
      <c r="B24" s="23" t="s">
        <v>16</v>
      </c>
      <c r="C24" s="23"/>
      <c r="D24" s="23"/>
      <c r="E24" s="23"/>
    </row>
    <row r="25" spans="1:5" s="2" customFormat="1">
      <c r="A25" s="22" t="s">
        <v>33</v>
      </c>
      <c r="B25" s="22" t="s">
        <v>18</v>
      </c>
      <c r="C25" s="22"/>
      <c r="D25" s="22"/>
      <c r="E25" s="22"/>
    </row>
    <row r="26" spans="1:5" s="2" customFormat="1">
      <c r="A26" s="26" t="s">
        <v>25</v>
      </c>
      <c r="B26" s="27">
        <f>COUNTIF(B19:B25,"x")</f>
        <v>7</v>
      </c>
      <c r="C26" s="27">
        <f t="shared" ref="C26:D26" si="0">COUNTIF(C19:C25,"x")</f>
        <v>0</v>
      </c>
      <c r="D26" s="27">
        <f t="shared" si="0"/>
        <v>0</v>
      </c>
      <c r="E26" s="28"/>
    </row>
    <row r="27" spans="1:5" s="2" customFormat="1" ht="25.5">
      <c r="A27" s="26" t="s">
        <v>34</v>
      </c>
      <c r="B27" s="27">
        <f>SUM(B17,B26)</f>
        <v>15</v>
      </c>
      <c r="C27" s="27">
        <f t="shared" ref="C27:D27" si="1">SUM(C17,C26)</f>
        <v>0</v>
      </c>
      <c r="D27" s="27">
        <f t="shared" si="1"/>
        <v>0</v>
      </c>
      <c r="E27" s="28"/>
    </row>
    <row r="28" spans="1:5" s="2" customFormat="1">
      <c r="A28" s="39" t="s">
        <v>35</v>
      </c>
      <c r="B28" s="40">
        <f>B27/15</f>
        <v>1</v>
      </c>
      <c r="C28" s="40">
        <f t="shared" ref="C28:D28" si="2">C27/15</f>
        <v>0</v>
      </c>
      <c r="D28" s="40">
        <f t="shared" si="2"/>
        <v>0</v>
      </c>
      <c r="E28" s="41"/>
    </row>
    <row r="29" spans="1:5" s="14" customFormat="1">
      <c r="A29" s="15"/>
      <c r="B29" s="38"/>
      <c r="C29" s="38"/>
      <c r="D29" s="38"/>
      <c r="E29" s="17"/>
    </row>
    <row r="30" spans="1:5" s="2" customFormat="1" ht="52.5" customHeight="1">
      <c r="A30" s="57" t="s">
        <v>36</v>
      </c>
      <c r="B30" s="57"/>
      <c r="C30" s="57"/>
      <c r="D30" s="57"/>
      <c r="E30" s="57"/>
    </row>
    <row r="31" spans="1:5" s="2" customFormat="1">
      <c r="A31" s="20" t="s">
        <v>14</v>
      </c>
      <c r="B31" s="21"/>
      <c r="C31" s="21"/>
      <c r="D31" s="21"/>
      <c r="E31" s="21"/>
    </row>
    <row r="32" spans="1:5" s="2" customFormat="1" ht="38.25">
      <c r="A32" s="23" t="s">
        <v>37</v>
      </c>
      <c r="B32" s="23" t="s">
        <v>16</v>
      </c>
      <c r="C32" s="23"/>
      <c r="D32" s="23"/>
      <c r="E32" s="23"/>
    </row>
    <row r="33" spans="1:5" s="2" customFormat="1">
      <c r="A33" s="26" t="s">
        <v>25</v>
      </c>
      <c r="B33" s="27">
        <f>COUNTIF(B32:B32,"x")</f>
        <v>1</v>
      </c>
      <c r="C33" s="27">
        <f>COUNTIF(C32:C32,"x")</f>
        <v>0</v>
      </c>
      <c r="D33" s="27">
        <f>COUNTIF(D32:D32,"x")</f>
        <v>0</v>
      </c>
      <c r="E33" s="28"/>
    </row>
    <row r="34" spans="1:5" s="2" customFormat="1">
      <c r="A34" s="31" t="s">
        <v>38</v>
      </c>
      <c r="B34" s="21"/>
      <c r="C34" s="21"/>
      <c r="D34" s="21"/>
      <c r="E34" s="21"/>
    </row>
    <row r="35" spans="1:5" s="2" customFormat="1">
      <c r="A35" s="25" t="s">
        <v>39</v>
      </c>
      <c r="B35" s="23" t="s">
        <v>16</v>
      </c>
      <c r="C35" s="23"/>
      <c r="D35" s="23"/>
      <c r="E35" s="23"/>
    </row>
    <row r="36" spans="1:5" s="2" customFormat="1" ht="25.5">
      <c r="A36" s="22" t="s">
        <v>40</v>
      </c>
      <c r="B36" s="22" t="s">
        <v>16</v>
      </c>
      <c r="C36" s="22"/>
      <c r="D36" s="22"/>
      <c r="E36" s="22"/>
    </row>
    <row r="37" spans="1:5" s="2" customFormat="1">
      <c r="A37" s="25" t="s">
        <v>41</v>
      </c>
      <c r="B37" s="23"/>
      <c r="C37" s="32" t="s">
        <v>16</v>
      </c>
      <c r="D37" s="23"/>
      <c r="E37" s="23"/>
    </row>
    <row r="38" spans="1:5" s="2" customFormat="1">
      <c r="A38" s="24" t="s">
        <v>42</v>
      </c>
      <c r="B38" s="22" t="s">
        <v>16</v>
      </c>
      <c r="C38" s="22"/>
      <c r="D38" s="22"/>
      <c r="E38" s="22"/>
    </row>
    <row r="39" spans="1:5" s="2" customFormat="1">
      <c r="A39" s="25" t="s">
        <v>43</v>
      </c>
      <c r="B39" s="23" t="s">
        <v>16</v>
      </c>
      <c r="C39" s="23"/>
      <c r="D39" s="23"/>
      <c r="E39" s="23"/>
    </row>
    <row r="40" spans="1:5" s="2" customFormat="1">
      <c r="A40" s="24" t="s">
        <v>44</v>
      </c>
      <c r="B40" s="22" t="s">
        <v>16</v>
      </c>
      <c r="C40" s="22"/>
      <c r="D40" s="22"/>
      <c r="E40" s="22"/>
    </row>
    <row r="41" spans="1:5" s="2" customFormat="1">
      <c r="A41" s="25" t="s">
        <v>45</v>
      </c>
      <c r="B41" s="23" t="s">
        <v>16</v>
      </c>
      <c r="C41" s="23"/>
      <c r="D41" s="23"/>
      <c r="E41" s="23"/>
    </row>
    <row r="42" spans="1:5" s="2" customFormat="1">
      <c r="A42" s="25" t="s">
        <v>46</v>
      </c>
      <c r="B42" s="23" t="s">
        <v>16</v>
      </c>
      <c r="C42" s="23"/>
      <c r="D42" s="23"/>
      <c r="E42" s="23"/>
    </row>
    <row r="43" spans="1:5" s="2" customFormat="1">
      <c r="A43" s="26" t="s">
        <v>25</v>
      </c>
      <c r="B43" s="27">
        <f>COUNTIF(B35:B42,"x")</f>
        <v>7</v>
      </c>
      <c r="C43" s="27">
        <f t="shared" ref="C43:D43" si="3">COUNTIF(C35:C42,"x")</f>
        <v>1</v>
      </c>
      <c r="D43" s="27">
        <f t="shared" si="3"/>
        <v>0</v>
      </c>
      <c r="E43" s="28"/>
    </row>
    <row r="44" spans="1:5" s="2" customFormat="1" ht="25.5">
      <c r="A44" s="26" t="s">
        <v>34</v>
      </c>
      <c r="B44" s="27">
        <f>SUM(B33,B43)</f>
        <v>8</v>
      </c>
      <c r="C44" s="27">
        <f t="shared" ref="C44:D44" si="4">SUM(C33,C43)</f>
        <v>1</v>
      </c>
      <c r="D44" s="27">
        <f t="shared" si="4"/>
        <v>0</v>
      </c>
      <c r="E44" s="28"/>
    </row>
    <row r="45" spans="1:5" s="2" customFormat="1">
      <c r="A45" s="39" t="s">
        <v>35</v>
      </c>
      <c r="B45" s="40">
        <f>B44/9</f>
        <v>0.88888888888888884</v>
      </c>
      <c r="C45" s="40">
        <f t="shared" ref="C45:D45" si="5">C44/9</f>
        <v>0.1111111111111111</v>
      </c>
      <c r="D45" s="40">
        <f t="shared" si="5"/>
        <v>0</v>
      </c>
      <c r="E45" s="41"/>
    </row>
    <row r="46" spans="1:5" s="14" customFormat="1">
      <c r="A46" s="15"/>
      <c r="B46" s="38"/>
      <c r="C46" s="38"/>
      <c r="D46" s="38"/>
      <c r="E46" s="17"/>
    </row>
    <row r="47" spans="1:5" s="2" customFormat="1" ht="55.5" customHeight="1">
      <c r="A47" s="57" t="s">
        <v>47</v>
      </c>
      <c r="B47" s="57"/>
      <c r="C47" s="57"/>
      <c r="D47" s="57"/>
      <c r="E47" s="57"/>
    </row>
    <row r="48" spans="1:5" s="2" customFormat="1">
      <c r="A48" s="20" t="s">
        <v>14</v>
      </c>
      <c r="B48" s="21"/>
      <c r="C48" s="21"/>
      <c r="D48" s="21"/>
      <c r="E48" s="21"/>
    </row>
    <row r="49" spans="1:5" s="2" customFormat="1" ht="38.25">
      <c r="A49" s="24" t="s">
        <v>48</v>
      </c>
      <c r="B49" s="22" t="s">
        <v>18</v>
      </c>
      <c r="C49" s="22"/>
      <c r="D49" s="22"/>
      <c r="E49" s="22"/>
    </row>
    <row r="50" spans="1:5" s="2" customFormat="1">
      <c r="A50" s="26" t="s">
        <v>25</v>
      </c>
      <c r="B50" s="27">
        <f>COUNTIF(B49:B49,"x")</f>
        <v>1</v>
      </c>
      <c r="C50" s="27">
        <f>COUNTIF(C49:C49,"x")</f>
        <v>0</v>
      </c>
      <c r="D50" s="27">
        <f>COUNTIF(D49:D49,"x")</f>
        <v>0</v>
      </c>
      <c r="E50" s="28"/>
    </row>
    <row r="51" spans="1:5" s="2" customFormat="1">
      <c r="A51" s="20" t="s">
        <v>26</v>
      </c>
      <c r="B51" s="21"/>
      <c r="C51" s="21"/>
      <c r="D51" s="21"/>
      <c r="E51" s="21"/>
    </row>
    <row r="52" spans="1:5" s="2" customFormat="1">
      <c r="A52" s="24" t="s">
        <v>39</v>
      </c>
      <c r="B52" s="24" t="s">
        <v>16</v>
      </c>
      <c r="C52" s="24"/>
      <c r="D52" s="24"/>
      <c r="E52" s="24"/>
    </row>
    <row r="53" spans="1:5" s="2" customFormat="1" ht="25.5">
      <c r="A53" s="25" t="s">
        <v>49</v>
      </c>
      <c r="B53" s="25" t="s">
        <v>16</v>
      </c>
      <c r="C53" s="25"/>
      <c r="D53" s="25"/>
      <c r="E53" s="25"/>
    </row>
    <row r="54" spans="1:5" s="2" customFormat="1">
      <c r="A54" s="24" t="s">
        <v>50</v>
      </c>
      <c r="B54" s="24"/>
      <c r="C54" s="24" t="s">
        <v>16</v>
      </c>
      <c r="D54" s="24"/>
      <c r="E54" s="24"/>
    </row>
    <row r="55" spans="1:5" s="2" customFormat="1">
      <c r="A55" s="25" t="s">
        <v>51</v>
      </c>
      <c r="B55" s="25" t="s">
        <v>16</v>
      </c>
      <c r="C55" s="25"/>
      <c r="D55" s="25"/>
      <c r="E55" s="25"/>
    </row>
    <row r="56" spans="1:5" s="2" customFormat="1">
      <c r="A56" s="24" t="s">
        <v>52</v>
      </c>
      <c r="B56" s="24" t="s">
        <v>16</v>
      </c>
      <c r="C56" s="24"/>
      <c r="D56" s="24"/>
      <c r="E56" s="24"/>
    </row>
    <row r="57" spans="1:5" s="2" customFormat="1">
      <c r="A57" s="26" t="s">
        <v>25</v>
      </c>
      <c r="B57" s="27">
        <f>COUNTIF(B52:B56,"x")</f>
        <v>4</v>
      </c>
      <c r="C57" s="27">
        <f t="shared" ref="C57:D57" si="6">COUNTIF(C52:C56,"x")</f>
        <v>1</v>
      </c>
      <c r="D57" s="27">
        <f t="shared" si="6"/>
        <v>0</v>
      </c>
      <c r="E57" s="28"/>
    </row>
    <row r="58" spans="1:5" s="2" customFormat="1" ht="25.5">
      <c r="A58" s="26" t="s">
        <v>34</v>
      </c>
      <c r="B58" s="27">
        <f>SUM(B50,B57)</f>
        <v>5</v>
      </c>
      <c r="C58" s="27">
        <f t="shared" ref="C58:D58" si="7">SUM(C50,C57)</f>
        <v>1</v>
      </c>
      <c r="D58" s="27">
        <f t="shared" si="7"/>
        <v>0</v>
      </c>
      <c r="E58" s="28"/>
    </row>
    <row r="59" spans="1:5" s="2" customFormat="1">
      <c r="A59" s="39" t="s">
        <v>35</v>
      </c>
      <c r="B59" s="40">
        <f>B58/6</f>
        <v>0.83333333333333337</v>
      </c>
      <c r="C59" s="40">
        <f t="shared" ref="C59:D59" si="8">C58/6</f>
        <v>0.16666666666666666</v>
      </c>
      <c r="D59" s="40">
        <f t="shared" si="8"/>
        <v>0</v>
      </c>
      <c r="E59" s="41"/>
    </row>
    <row r="60" spans="1:5" s="14" customFormat="1">
      <c r="A60" s="15"/>
      <c r="B60" s="38"/>
      <c r="C60" s="38"/>
      <c r="D60" s="38"/>
      <c r="E60" s="17"/>
    </row>
    <row r="61" spans="1:5" s="2" customFormat="1" ht="65.25" customHeight="1">
      <c r="A61" s="57" t="s">
        <v>53</v>
      </c>
      <c r="B61" s="57"/>
      <c r="C61" s="57"/>
      <c r="D61" s="57"/>
      <c r="E61" s="57"/>
    </row>
    <row r="62" spans="1:5" s="2" customFormat="1">
      <c r="A62" s="20" t="s">
        <v>14</v>
      </c>
      <c r="B62" s="21"/>
      <c r="C62" s="21"/>
      <c r="D62" s="21"/>
      <c r="E62" s="21"/>
    </row>
    <row r="63" spans="1:5" s="2" customFormat="1" ht="38.25">
      <c r="A63" s="25" t="s">
        <v>54</v>
      </c>
      <c r="B63" s="23" t="s">
        <v>16</v>
      </c>
      <c r="C63" s="23"/>
      <c r="D63" s="23"/>
      <c r="E63" s="23"/>
    </row>
    <row r="64" spans="1:5" s="2" customFormat="1">
      <c r="A64" s="26" t="s">
        <v>25</v>
      </c>
      <c r="B64" s="27">
        <f>COUNTIF(B63:B63,"x")</f>
        <v>1</v>
      </c>
      <c r="C64" s="27">
        <f>COUNTIF(C63:C63,"x")</f>
        <v>0</v>
      </c>
      <c r="D64" s="27">
        <f>COUNTIF(D63:D63,"x")</f>
        <v>0</v>
      </c>
      <c r="E64" s="28"/>
    </row>
    <row r="65" spans="1:5" s="2" customFormat="1">
      <c r="A65" s="20" t="s">
        <v>26</v>
      </c>
      <c r="B65" s="21"/>
      <c r="C65" s="21"/>
      <c r="D65" s="21"/>
      <c r="E65" s="21"/>
    </row>
    <row r="66" spans="1:5" s="2" customFormat="1">
      <c r="A66" s="24" t="s">
        <v>55</v>
      </c>
      <c r="B66" s="24" t="s">
        <v>16</v>
      </c>
      <c r="C66" s="24"/>
      <c r="D66" s="24"/>
      <c r="E66" s="24"/>
    </row>
    <row r="67" spans="1:5" s="2" customFormat="1" ht="25.5">
      <c r="A67" s="25" t="s">
        <v>56</v>
      </c>
      <c r="B67" s="25" t="s">
        <v>16</v>
      </c>
      <c r="C67" s="25"/>
      <c r="D67" s="25"/>
      <c r="E67" s="25"/>
    </row>
    <row r="68" spans="1:5" s="2" customFormat="1">
      <c r="A68" s="24" t="s">
        <v>57</v>
      </c>
      <c r="B68" s="24" t="s">
        <v>16</v>
      </c>
      <c r="C68" s="24"/>
      <c r="D68" s="24"/>
      <c r="E68" s="24"/>
    </row>
    <row r="69" spans="1:5" s="2" customFormat="1">
      <c r="A69" s="25" t="s">
        <v>58</v>
      </c>
      <c r="B69" s="25" t="s">
        <v>16</v>
      </c>
      <c r="C69" s="25"/>
      <c r="D69" s="25"/>
      <c r="E69" s="25"/>
    </row>
    <row r="70" spans="1:5" s="2" customFormat="1">
      <c r="A70" s="24" t="s">
        <v>59</v>
      </c>
      <c r="B70" s="24" t="s">
        <v>16</v>
      </c>
      <c r="C70" s="24"/>
      <c r="D70" s="24"/>
      <c r="E70" s="24"/>
    </row>
    <row r="71" spans="1:5" s="2" customFormat="1">
      <c r="A71" s="25" t="s">
        <v>60</v>
      </c>
      <c r="B71" s="25" t="s">
        <v>16</v>
      </c>
      <c r="C71" s="25"/>
      <c r="D71" s="25"/>
      <c r="E71" s="25"/>
    </row>
    <row r="72" spans="1:5" s="2" customFormat="1">
      <c r="A72" s="26" t="s">
        <v>25</v>
      </c>
      <c r="B72" s="27">
        <f>COUNTIF(B66:B71,"x")</f>
        <v>6</v>
      </c>
      <c r="C72" s="27">
        <f t="shared" ref="C72:D72" si="9">COUNTIF(C66:C71,"x")</f>
        <v>0</v>
      </c>
      <c r="D72" s="27">
        <f t="shared" si="9"/>
        <v>0</v>
      </c>
      <c r="E72" s="28"/>
    </row>
    <row r="73" spans="1:5" s="2" customFormat="1" ht="25.5">
      <c r="A73" s="26" t="s">
        <v>34</v>
      </c>
      <c r="B73" s="27">
        <f>SUM(B64,B72)</f>
        <v>7</v>
      </c>
      <c r="C73" s="27">
        <f t="shared" ref="C73:D73" si="10">SUM(C64,C72)</f>
        <v>0</v>
      </c>
      <c r="D73" s="27">
        <f t="shared" si="10"/>
        <v>0</v>
      </c>
      <c r="E73" s="28"/>
    </row>
    <row r="74" spans="1:5" s="2" customFormat="1">
      <c r="A74" s="39" t="s">
        <v>35</v>
      </c>
      <c r="B74" s="40">
        <f>B73/7</f>
        <v>1</v>
      </c>
      <c r="C74" s="40">
        <f t="shared" ref="C74:D74" si="11">C73/7</f>
        <v>0</v>
      </c>
      <c r="D74" s="40">
        <f t="shared" si="11"/>
        <v>0</v>
      </c>
      <c r="E74" s="41"/>
    </row>
    <row r="75" spans="1:5" s="14" customFormat="1">
      <c r="A75" s="15"/>
      <c r="B75" s="38"/>
      <c r="C75" s="38"/>
      <c r="D75" s="38"/>
      <c r="E75" s="17"/>
    </row>
    <row r="76" spans="1:5" s="2" customFormat="1" ht="54.75" customHeight="1">
      <c r="A76" s="57" t="s">
        <v>61</v>
      </c>
      <c r="B76" s="57"/>
      <c r="C76" s="57"/>
      <c r="D76" s="57"/>
      <c r="E76" s="57"/>
    </row>
    <row r="77" spans="1:5" s="2" customFormat="1">
      <c r="A77" s="20" t="s">
        <v>14</v>
      </c>
      <c r="B77" s="21"/>
      <c r="C77" s="21"/>
      <c r="D77" s="21"/>
      <c r="E77" s="21"/>
    </row>
    <row r="78" spans="1:5" s="2" customFormat="1" ht="38.25">
      <c r="A78" s="33" t="s">
        <v>62</v>
      </c>
      <c r="B78" s="22" t="s">
        <v>16</v>
      </c>
      <c r="C78" s="22"/>
      <c r="D78" s="22"/>
      <c r="E78" s="22"/>
    </row>
    <row r="79" spans="1:5" s="2" customFormat="1" ht="51">
      <c r="A79" s="25" t="s">
        <v>63</v>
      </c>
      <c r="B79" s="23" t="s">
        <v>16</v>
      </c>
      <c r="C79" s="23"/>
      <c r="D79" s="23"/>
      <c r="E79" s="23"/>
    </row>
    <row r="80" spans="1:5" s="2" customFormat="1" ht="38.25">
      <c r="A80" s="24" t="s">
        <v>64</v>
      </c>
      <c r="B80" s="23" t="s">
        <v>16</v>
      </c>
      <c r="C80" s="23"/>
      <c r="D80" s="23"/>
      <c r="E80" s="23"/>
    </row>
    <row r="81" spans="1:5" s="2" customFormat="1">
      <c r="A81" s="26" t="s">
        <v>25</v>
      </c>
      <c r="B81" s="27">
        <f>COUNTIF(B78:B80,"x")</f>
        <v>3</v>
      </c>
      <c r="C81" s="27">
        <f t="shared" ref="C81:D81" si="12">COUNTIF(C78:C80,"x")</f>
        <v>0</v>
      </c>
      <c r="D81" s="27">
        <f t="shared" si="12"/>
        <v>0</v>
      </c>
      <c r="E81" s="28"/>
    </row>
    <row r="82" spans="1:5" s="2" customFormat="1" ht="21" customHeight="1">
      <c r="A82" s="20" t="s">
        <v>26</v>
      </c>
      <c r="B82" s="20"/>
      <c r="C82" s="20"/>
      <c r="D82" s="20"/>
      <c r="E82" s="20"/>
    </row>
    <row r="83" spans="1:5" s="2" customFormat="1">
      <c r="A83" s="25" t="s">
        <v>65</v>
      </c>
      <c r="B83" s="23" t="s">
        <v>16</v>
      </c>
      <c r="C83" s="23"/>
      <c r="D83" s="23"/>
      <c r="E83" s="23"/>
    </row>
    <row r="84" spans="1:5" s="2" customFormat="1">
      <c r="A84" s="24" t="s">
        <v>66</v>
      </c>
      <c r="B84" s="22" t="s">
        <v>16</v>
      </c>
      <c r="C84" s="22"/>
      <c r="D84" s="22"/>
      <c r="E84" s="22"/>
    </row>
    <row r="85" spans="1:5" s="2" customFormat="1" ht="25.5">
      <c r="A85" s="25" t="s">
        <v>56</v>
      </c>
      <c r="B85" s="23" t="s">
        <v>16</v>
      </c>
      <c r="C85" s="23"/>
      <c r="D85" s="23"/>
      <c r="E85" s="23"/>
    </row>
    <row r="86" spans="1:5" s="2" customFormat="1">
      <c r="A86" s="24" t="s">
        <v>67</v>
      </c>
      <c r="B86" s="22" t="s">
        <v>16</v>
      </c>
      <c r="C86" s="22"/>
      <c r="D86" s="22"/>
      <c r="E86" s="22"/>
    </row>
    <row r="87" spans="1:5" s="2" customFormat="1">
      <c r="A87" s="25" t="s">
        <v>57</v>
      </c>
      <c r="B87" s="23" t="s">
        <v>16</v>
      </c>
      <c r="C87" s="23"/>
      <c r="D87" s="23"/>
      <c r="E87" s="23"/>
    </row>
    <row r="88" spans="1:5" s="2" customFormat="1">
      <c r="A88" s="24" t="s">
        <v>58</v>
      </c>
      <c r="B88" s="22" t="s">
        <v>16</v>
      </c>
      <c r="C88" s="22"/>
      <c r="D88" s="22"/>
      <c r="E88" s="22"/>
    </row>
    <row r="89" spans="1:5" s="2" customFormat="1">
      <c r="A89" s="25" t="s">
        <v>68</v>
      </c>
      <c r="B89" s="23" t="s">
        <v>16</v>
      </c>
      <c r="C89" s="23"/>
      <c r="D89" s="23"/>
      <c r="E89" s="23"/>
    </row>
    <row r="90" spans="1:5" s="2" customFormat="1">
      <c r="A90" s="33" t="s">
        <v>69</v>
      </c>
      <c r="B90" s="22" t="s">
        <v>16</v>
      </c>
      <c r="C90" s="22"/>
      <c r="D90" s="22"/>
      <c r="E90" s="22"/>
    </row>
    <row r="91" spans="1:5" s="2" customFormat="1" ht="25.5">
      <c r="A91" s="25" t="s">
        <v>70</v>
      </c>
      <c r="B91" s="23" t="s">
        <v>16</v>
      </c>
      <c r="C91" s="23"/>
      <c r="D91" s="23"/>
      <c r="E91" s="23"/>
    </row>
    <row r="92" spans="1:5" s="2" customFormat="1">
      <c r="A92" s="24" t="s">
        <v>71</v>
      </c>
      <c r="B92" s="22" t="s">
        <v>16</v>
      </c>
      <c r="C92" s="22"/>
      <c r="D92" s="22"/>
      <c r="E92" s="22"/>
    </row>
    <row r="93" spans="1:5" s="2" customFormat="1">
      <c r="A93" s="25" t="s">
        <v>72</v>
      </c>
      <c r="B93" s="23" t="s">
        <v>16</v>
      </c>
      <c r="C93" s="23"/>
      <c r="D93" s="23"/>
      <c r="E93" s="23"/>
    </row>
    <row r="94" spans="1:5" s="2" customFormat="1">
      <c r="A94" s="24" t="s">
        <v>73</v>
      </c>
      <c r="B94" s="22" t="s">
        <v>16</v>
      </c>
      <c r="C94" s="22"/>
      <c r="D94" s="22"/>
      <c r="E94" s="22"/>
    </row>
    <row r="95" spans="1:5" s="2" customFormat="1">
      <c r="A95" s="26" t="s">
        <v>25</v>
      </c>
      <c r="B95" s="27">
        <f>COUNTIF(B83:B94,"x")</f>
        <v>12</v>
      </c>
      <c r="C95" s="27">
        <f>COUNTIF(C78:C94,"x")</f>
        <v>0</v>
      </c>
      <c r="D95" s="27">
        <f>COUNTIF(D78:D94,"x")</f>
        <v>0</v>
      </c>
      <c r="E95" s="28"/>
    </row>
    <row r="96" spans="1:5" s="2" customFormat="1">
      <c r="A96" s="34" t="s">
        <v>74</v>
      </c>
      <c r="B96" s="21"/>
      <c r="C96" s="21"/>
      <c r="D96" s="21"/>
      <c r="E96" s="21"/>
    </row>
    <row r="97" spans="1:5" s="2" customFormat="1">
      <c r="A97" s="24" t="s">
        <v>75</v>
      </c>
      <c r="B97" s="33" t="s">
        <v>16</v>
      </c>
      <c r="C97" s="33"/>
      <c r="D97" s="33"/>
      <c r="E97" s="33"/>
    </row>
    <row r="98" spans="1:5" s="2" customFormat="1" ht="25.5">
      <c r="A98" s="25" t="s">
        <v>76</v>
      </c>
      <c r="B98" s="25" t="s">
        <v>16</v>
      </c>
      <c r="C98" s="25"/>
      <c r="D98" s="25"/>
      <c r="E98" s="25"/>
    </row>
    <row r="99" spans="1:5" s="2" customFormat="1">
      <c r="A99" s="24" t="s">
        <v>77</v>
      </c>
      <c r="B99" s="24" t="s">
        <v>16</v>
      </c>
      <c r="C99" s="24"/>
      <c r="D99" s="24"/>
      <c r="E99" s="24"/>
    </row>
    <row r="100" spans="1:5" s="2" customFormat="1">
      <c r="A100" s="25" t="s">
        <v>78</v>
      </c>
      <c r="B100" s="25" t="s">
        <v>16</v>
      </c>
      <c r="C100" s="25"/>
      <c r="D100" s="25"/>
      <c r="E100" s="25"/>
    </row>
    <row r="101" spans="1:5" s="2" customFormat="1">
      <c r="A101" s="24" t="s">
        <v>79</v>
      </c>
      <c r="B101" s="24" t="s">
        <v>16</v>
      </c>
      <c r="C101" s="24"/>
      <c r="D101" s="24"/>
      <c r="E101" s="24"/>
    </row>
    <row r="102" spans="1:5" s="2" customFormat="1">
      <c r="A102" s="25" t="s">
        <v>80</v>
      </c>
      <c r="B102" s="25" t="s">
        <v>16</v>
      </c>
      <c r="C102" s="25"/>
      <c r="D102" s="25"/>
      <c r="E102" s="25"/>
    </row>
    <row r="103" spans="1:5" s="2" customFormat="1">
      <c r="A103" s="26" t="s">
        <v>25</v>
      </c>
      <c r="B103" s="27">
        <f>COUNTIF(B97:B102,"x")</f>
        <v>6</v>
      </c>
      <c r="C103" s="27">
        <f t="shared" ref="C103:D103" si="13">COUNTIF(C97:C102,"x")</f>
        <v>0</v>
      </c>
      <c r="D103" s="27">
        <f t="shared" si="13"/>
        <v>0</v>
      </c>
      <c r="E103" s="28"/>
    </row>
    <row r="104" spans="1:5" s="2" customFormat="1" ht="25.5">
      <c r="A104" s="26" t="s">
        <v>34</v>
      </c>
      <c r="B104" s="27">
        <f>SUM(B95,B103,B81)</f>
        <v>21</v>
      </c>
      <c r="C104" s="27">
        <f t="shared" ref="C104:D104" si="14">SUM(C95,C103,C81)</f>
        <v>0</v>
      </c>
      <c r="D104" s="27">
        <f t="shared" si="14"/>
        <v>0</v>
      </c>
      <c r="E104" s="28"/>
    </row>
    <row r="105" spans="1:5" s="2" customFormat="1">
      <c r="A105" s="39" t="s">
        <v>35</v>
      </c>
      <c r="B105" s="40">
        <f>B104/21</f>
        <v>1</v>
      </c>
      <c r="C105" s="40">
        <f t="shared" ref="C105:D105" si="15">C104/21</f>
        <v>0</v>
      </c>
      <c r="D105" s="40">
        <f t="shared" si="15"/>
        <v>0</v>
      </c>
      <c r="E105" s="41"/>
    </row>
    <row r="106" spans="1:5" s="14" customFormat="1">
      <c r="A106" s="15"/>
      <c r="B106" s="38"/>
      <c r="C106" s="38"/>
      <c r="D106" s="38"/>
      <c r="E106" s="17"/>
    </row>
    <row r="107" spans="1:5" s="2" customFormat="1">
      <c r="A107" s="57" t="s">
        <v>81</v>
      </c>
      <c r="B107" s="55"/>
      <c r="C107" s="55"/>
      <c r="D107" s="55"/>
      <c r="E107" s="55"/>
    </row>
    <row r="108" spans="1:5" s="2" customFormat="1">
      <c r="A108" s="20" t="s">
        <v>14</v>
      </c>
      <c r="B108" s="21"/>
      <c r="C108" s="21"/>
      <c r="D108" s="21"/>
      <c r="E108" s="21"/>
    </row>
    <row r="109" spans="1:5" s="2" customFormat="1" ht="25.5">
      <c r="A109" s="33" t="s">
        <v>82</v>
      </c>
      <c r="B109" s="33" t="s">
        <v>16</v>
      </c>
      <c r="C109" s="33"/>
      <c r="D109" s="33"/>
      <c r="E109" s="33"/>
    </row>
    <row r="110" spans="1:5" s="2" customFormat="1" ht="51">
      <c r="A110" s="25" t="s">
        <v>83</v>
      </c>
      <c r="B110" s="25" t="s">
        <v>16</v>
      </c>
      <c r="C110" s="25"/>
      <c r="D110" s="25"/>
      <c r="E110" s="25"/>
    </row>
    <row r="111" spans="1:5" s="2" customFormat="1">
      <c r="A111" s="33" t="s">
        <v>84</v>
      </c>
      <c r="B111" s="33" t="s">
        <v>16</v>
      </c>
      <c r="C111" s="33"/>
      <c r="D111" s="33"/>
      <c r="E111" s="33"/>
    </row>
    <row r="112" spans="1:5" s="2" customFormat="1">
      <c r="A112" s="26" t="s">
        <v>25</v>
      </c>
      <c r="B112" s="27">
        <f>COUNTIF(B109:B111,"x")</f>
        <v>3</v>
      </c>
      <c r="C112" s="27">
        <f t="shared" ref="C112:D112" si="16">COUNTIF(C109:C111,"x")</f>
        <v>0</v>
      </c>
      <c r="D112" s="27">
        <f t="shared" si="16"/>
        <v>0</v>
      </c>
      <c r="E112" s="28"/>
    </row>
    <row r="113" spans="1:5" s="2" customFormat="1">
      <c r="A113" s="20" t="s">
        <v>26</v>
      </c>
      <c r="B113" s="21"/>
      <c r="C113" s="21"/>
      <c r="D113" s="21"/>
      <c r="E113" s="21"/>
    </row>
    <row r="114" spans="1:5" s="2" customFormat="1" ht="25.5">
      <c r="A114" s="25" t="s">
        <v>85</v>
      </c>
      <c r="B114" s="23" t="s">
        <v>16</v>
      </c>
      <c r="C114" s="23"/>
      <c r="D114" s="23"/>
      <c r="E114" s="23"/>
    </row>
    <row r="115" spans="1:5" s="2" customFormat="1">
      <c r="A115" s="24" t="s">
        <v>86</v>
      </c>
      <c r="B115" s="22" t="s">
        <v>16</v>
      </c>
      <c r="C115" s="22"/>
      <c r="D115" s="22"/>
      <c r="E115" s="22"/>
    </row>
    <row r="116" spans="1:5" s="2" customFormat="1">
      <c r="A116" s="25" t="s">
        <v>87</v>
      </c>
      <c r="B116" s="23" t="s">
        <v>16</v>
      </c>
      <c r="C116" s="23"/>
      <c r="D116" s="23"/>
      <c r="E116" s="23"/>
    </row>
    <row r="117" spans="1:5" s="2" customFormat="1">
      <c r="A117" s="24" t="s">
        <v>88</v>
      </c>
      <c r="B117" s="22" t="s">
        <v>16</v>
      </c>
      <c r="C117" s="22"/>
      <c r="D117" s="22"/>
      <c r="E117" s="22"/>
    </row>
    <row r="118" spans="1:5" s="2" customFormat="1">
      <c r="A118" s="25" t="s">
        <v>89</v>
      </c>
      <c r="B118" s="23" t="s">
        <v>16</v>
      </c>
      <c r="C118" s="23"/>
      <c r="D118" s="23"/>
      <c r="E118" s="23"/>
    </row>
    <row r="119" spans="1:5" s="2" customFormat="1">
      <c r="A119" s="24" t="s">
        <v>90</v>
      </c>
      <c r="B119" s="22" t="s">
        <v>16</v>
      </c>
      <c r="C119" s="22"/>
      <c r="D119" s="22"/>
      <c r="E119" s="22"/>
    </row>
    <row r="120" spans="1:5" s="2" customFormat="1">
      <c r="A120" s="25" t="s">
        <v>91</v>
      </c>
      <c r="B120" s="23" t="s">
        <v>16</v>
      </c>
      <c r="C120" s="23"/>
      <c r="D120" s="23"/>
      <c r="E120" s="23"/>
    </row>
    <row r="121" spans="1:5" s="2" customFormat="1">
      <c r="A121" s="24" t="s">
        <v>92</v>
      </c>
      <c r="B121" s="22" t="s">
        <v>16</v>
      </c>
      <c r="C121" s="22"/>
      <c r="D121" s="22"/>
      <c r="E121" s="22"/>
    </row>
    <row r="122" spans="1:5" s="2" customFormat="1">
      <c r="A122" s="25" t="s">
        <v>93</v>
      </c>
      <c r="B122" s="23" t="s">
        <v>16</v>
      </c>
      <c r="C122" s="23"/>
      <c r="D122" s="23"/>
      <c r="E122" s="23"/>
    </row>
    <row r="123" spans="1:5" s="2" customFormat="1">
      <c r="A123" s="24" t="s">
        <v>94</v>
      </c>
      <c r="B123" s="22" t="s">
        <v>16</v>
      </c>
      <c r="C123" s="22"/>
      <c r="D123" s="22"/>
      <c r="E123" s="22"/>
    </row>
    <row r="124" spans="1:5" s="2" customFormat="1">
      <c r="A124" s="25" t="s">
        <v>95</v>
      </c>
      <c r="B124" s="23" t="s">
        <v>16</v>
      </c>
      <c r="C124" s="23"/>
      <c r="D124" s="23"/>
      <c r="E124" s="23"/>
    </row>
    <row r="125" spans="1:5" s="2" customFormat="1">
      <c r="A125" s="24" t="s">
        <v>96</v>
      </c>
      <c r="B125" s="22" t="s">
        <v>16</v>
      </c>
      <c r="C125" s="22"/>
      <c r="D125" s="22"/>
      <c r="E125" s="22"/>
    </row>
    <row r="126" spans="1:5" s="2" customFormat="1">
      <c r="A126" s="25" t="s">
        <v>97</v>
      </c>
      <c r="B126" s="23" t="s">
        <v>16</v>
      </c>
      <c r="C126" s="23"/>
      <c r="D126" s="23"/>
      <c r="E126" s="23"/>
    </row>
    <row r="127" spans="1:5" s="2" customFormat="1">
      <c r="A127" s="24" t="s">
        <v>98</v>
      </c>
      <c r="B127" s="22" t="s">
        <v>16</v>
      </c>
      <c r="C127" s="22"/>
      <c r="D127" s="22"/>
      <c r="E127" s="22"/>
    </row>
    <row r="128" spans="1:5" s="2" customFormat="1">
      <c r="A128" s="25" t="s">
        <v>99</v>
      </c>
      <c r="B128" s="23" t="s">
        <v>16</v>
      </c>
      <c r="C128" s="23"/>
      <c r="D128" s="23"/>
      <c r="E128" s="23"/>
    </row>
    <row r="129" spans="1:5" s="2" customFormat="1">
      <c r="A129" s="24" t="s">
        <v>100</v>
      </c>
      <c r="B129" s="22" t="s">
        <v>16</v>
      </c>
      <c r="C129" s="22"/>
      <c r="D129" s="22"/>
      <c r="E129" s="22"/>
    </row>
    <row r="130" spans="1:5" s="2" customFormat="1">
      <c r="A130" s="25" t="s">
        <v>101</v>
      </c>
      <c r="B130" s="23" t="s">
        <v>16</v>
      </c>
      <c r="C130" s="23"/>
      <c r="D130" s="23"/>
      <c r="E130" s="23"/>
    </row>
    <row r="131" spans="1:5" s="2" customFormat="1">
      <c r="A131" s="24" t="s">
        <v>102</v>
      </c>
      <c r="B131" s="22" t="s">
        <v>16</v>
      </c>
      <c r="C131" s="22"/>
      <c r="D131" s="22"/>
      <c r="E131" s="22"/>
    </row>
    <row r="132" spans="1:5" s="2" customFormat="1">
      <c r="A132" s="23" t="s">
        <v>103</v>
      </c>
      <c r="B132" s="23"/>
      <c r="C132" s="23"/>
      <c r="D132" s="23" t="s">
        <v>16</v>
      </c>
      <c r="E132" s="23"/>
    </row>
    <row r="133" spans="1:5" s="2" customFormat="1">
      <c r="A133" s="24" t="s">
        <v>104</v>
      </c>
      <c r="B133" s="22" t="s">
        <v>16</v>
      </c>
      <c r="C133" s="22"/>
      <c r="D133" s="22"/>
      <c r="E133" s="22"/>
    </row>
    <row r="134" spans="1:5" s="2" customFormat="1">
      <c r="A134" s="25" t="s">
        <v>105</v>
      </c>
      <c r="B134" s="23" t="s">
        <v>16</v>
      </c>
      <c r="C134" s="23"/>
      <c r="D134" s="23"/>
      <c r="E134" s="23"/>
    </row>
    <row r="135" spans="1:5" s="2" customFormat="1">
      <c r="A135" s="24" t="s">
        <v>106</v>
      </c>
      <c r="B135" s="22" t="s">
        <v>16</v>
      </c>
      <c r="C135" s="22"/>
      <c r="D135" s="22"/>
      <c r="E135" s="22"/>
    </row>
    <row r="136" spans="1:5" s="2" customFormat="1">
      <c r="A136" s="25" t="s">
        <v>107</v>
      </c>
      <c r="B136" s="23" t="s">
        <v>16</v>
      </c>
      <c r="C136" s="23"/>
      <c r="D136" s="23"/>
      <c r="E136" s="23"/>
    </row>
    <row r="137" spans="1:5" s="2" customFormat="1" ht="24" customHeight="1">
      <c r="A137" s="24" t="s">
        <v>108</v>
      </c>
      <c r="B137" s="22" t="s">
        <v>16</v>
      </c>
      <c r="C137" s="22"/>
      <c r="D137" s="22"/>
      <c r="E137" s="22"/>
    </row>
    <row r="138" spans="1:5" s="2" customFormat="1">
      <c r="A138" s="25" t="s">
        <v>109</v>
      </c>
      <c r="B138" s="23" t="s">
        <v>16</v>
      </c>
      <c r="C138" s="23"/>
      <c r="D138" s="23"/>
      <c r="E138" s="23"/>
    </row>
    <row r="139" spans="1:5" s="2" customFormat="1">
      <c r="A139" s="24" t="s">
        <v>110</v>
      </c>
      <c r="B139" s="22" t="s">
        <v>16</v>
      </c>
      <c r="C139" s="22"/>
      <c r="D139" s="22"/>
      <c r="E139" s="22"/>
    </row>
    <row r="140" spans="1:5" s="2" customFormat="1">
      <c r="A140" s="26" t="s">
        <v>25</v>
      </c>
      <c r="B140" s="27">
        <f>COUNTIF(B114:B139,"x")</f>
        <v>25</v>
      </c>
      <c r="C140" s="27">
        <f t="shared" ref="C140:D140" si="17">COUNTIF(C114:C139,"x")</f>
        <v>0</v>
      </c>
      <c r="D140" s="27">
        <f t="shared" si="17"/>
        <v>1</v>
      </c>
      <c r="E140" s="28"/>
    </row>
    <row r="141" spans="1:5" s="2" customFormat="1" ht="25.5">
      <c r="A141" s="26" t="s">
        <v>34</v>
      </c>
      <c r="B141" s="27">
        <f>SUM(B140,B112)</f>
        <v>28</v>
      </c>
      <c r="C141" s="27">
        <f t="shared" ref="C141:D141" si="18">SUM(C140,C112)</f>
        <v>0</v>
      </c>
      <c r="D141" s="27">
        <f t="shared" si="18"/>
        <v>1</v>
      </c>
      <c r="E141" s="28"/>
    </row>
    <row r="142" spans="1:5" s="2" customFormat="1">
      <c r="A142" s="39" t="s">
        <v>35</v>
      </c>
      <c r="B142" s="40">
        <f>B141/29</f>
        <v>0.96551724137931039</v>
      </c>
      <c r="C142" s="40">
        <f t="shared" ref="C142:D142" si="19">C141/29</f>
        <v>0</v>
      </c>
      <c r="D142" s="40">
        <f t="shared" si="19"/>
        <v>3.4482758620689655E-2</v>
      </c>
      <c r="E142" s="41"/>
    </row>
    <row r="143" spans="1:5" s="14" customFormat="1">
      <c r="A143" s="15"/>
      <c r="B143" s="38"/>
      <c r="C143" s="38"/>
      <c r="D143" s="38"/>
      <c r="E143" s="17"/>
    </row>
    <row r="144" spans="1:5" s="2" customFormat="1" ht="84.75" customHeight="1">
      <c r="A144" s="56" t="s">
        <v>111</v>
      </c>
      <c r="B144" s="56"/>
      <c r="C144" s="56"/>
      <c r="D144" s="56"/>
      <c r="E144" s="56"/>
    </row>
    <row r="145" spans="1:5" s="2" customFormat="1">
      <c r="A145" s="20" t="s">
        <v>14</v>
      </c>
      <c r="B145" s="21"/>
      <c r="C145" s="21"/>
      <c r="D145" s="21"/>
      <c r="E145" s="21"/>
    </row>
    <row r="146" spans="1:5" s="2" customFormat="1" ht="25.5">
      <c r="A146" s="24" t="s">
        <v>112</v>
      </c>
      <c r="B146" s="24" t="s">
        <v>16</v>
      </c>
      <c r="C146" s="24"/>
      <c r="D146" s="24"/>
      <c r="E146" s="24"/>
    </row>
    <row r="147" spans="1:5" s="2" customFormat="1" ht="38.25">
      <c r="A147" s="23" t="s">
        <v>113</v>
      </c>
      <c r="B147" s="23" t="s">
        <v>16</v>
      </c>
      <c r="C147" s="23"/>
      <c r="D147" s="23"/>
      <c r="E147" s="23"/>
    </row>
    <row r="148" spans="1:5" s="2" customFormat="1">
      <c r="A148" s="22" t="s">
        <v>114</v>
      </c>
      <c r="B148" s="22" t="s">
        <v>16</v>
      </c>
      <c r="C148" s="22"/>
      <c r="D148" s="22"/>
      <c r="E148" s="22"/>
    </row>
    <row r="149" spans="1:5" s="2" customFormat="1">
      <c r="A149" s="26" t="s">
        <v>25</v>
      </c>
      <c r="B149" s="27">
        <f>COUNTIF(B146:B148,"x")</f>
        <v>3</v>
      </c>
      <c r="C149" s="27">
        <f t="shared" ref="C149:D149" si="20">COUNTIF(C146:C148,"x")</f>
        <v>0</v>
      </c>
      <c r="D149" s="27">
        <f t="shared" si="20"/>
        <v>0</v>
      </c>
      <c r="E149" s="28"/>
    </row>
    <row r="150" spans="1:5" s="2" customFormat="1">
      <c r="A150" s="20" t="s">
        <v>26</v>
      </c>
      <c r="B150" s="21"/>
      <c r="C150" s="21"/>
      <c r="D150" s="21"/>
      <c r="E150" s="21"/>
    </row>
    <row r="151" spans="1:5" s="2" customFormat="1">
      <c r="A151" s="24" t="s">
        <v>115</v>
      </c>
      <c r="B151" s="24" t="s">
        <v>16</v>
      </c>
      <c r="C151" s="24"/>
      <c r="D151" s="24"/>
      <c r="E151" s="24"/>
    </row>
    <row r="152" spans="1:5" s="2" customFormat="1">
      <c r="A152" s="25" t="s">
        <v>116</v>
      </c>
      <c r="B152" s="25" t="s">
        <v>16</v>
      </c>
      <c r="C152" s="25"/>
      <c r="D152" s="25"/>
      <c r="E152" s="25"/>
    </row>
    <row r="153" spans="1:5" s="2" customFormat="1">
      <c r="A153" s="24" t="s">
        <v>117</v>
      </c>
      <c r="B153" s="24" t="s">
        <v>16</v>
      </c>
      <c r="C153" s="24"/>
      <c r="D153" s="24"/>
      <c r="E153" s="24"/>
    </row>
    <row r="154" spans="1:5" s="2" customFormat="1">
      <c r="A154" s="25" t="s">
        <v>118</v>
      </c>
      <c r="B154" s="25" t="s">
        <v>16</v>
      </c>
      <c r="C154" s="25"/>
      <c r="D154" s="25"/>
      <c r="E154" s="25"/>
    </row>
    <row r="155" spans="1:5" s="2" customFormat="1">
      <c r="A155" s="24" t="s">
        <v>119</v>
      </c>
      <c r="B155" s="24" t="s">
        <v>16</v>
      </c>
      <c r="C155" s="24"/>
      <c r="D155" s="24"/>
      <c r="E155" s="24"/>
    </row>
    <row r="156" spans="1:5" s="2" customFormat="1">
      <c r="A156" s="25" t="s">
        <v>120</v>
      </c>
      <c r="B156" s="25" t="s">
        <v>16</v>
      </c>
      <c r="C156" s="25"/>
      <c r="D156" s="25"/>
      <c r="E156" s="25"/>
    </row>
    <row r="157" spans="1:5" s="2" customFormat="1">
      <c r="A157" s="24" t="s">
        <v>121</v>
      </c>
      <c r="B157" s="24" t="s">
        <v>16</v>
      </c>
      <c r="C157" s="24"/>
      <c r="D157" s="24"/>
      <c r="E157" s="24"/>
    </row>
    <row r="158" spans="1:5" s="2" customFormat="1">
      <c r="A158" s="25" t="s">
        <v>122</v>
      </c>
      <c r="B158" s="25" t="s">
        <v>16</v>
      </c>
      <c r="C158" s="25"/>
      <c r="D158" s="25"/>
      <c r="E158" s="25"/>
    </row>
    <row r="159" spans="1:5" s="2" customFormat="1">
      <c r="A159" s="24" t="s">
        <v>123</v>
      </c>
      <c r="B159" s="24" t="s">
        <v>16</v>
      </c>
      <c r="C159" s="24"/>
      <c r="D159" s="24"/>
      <c r="E159" s="24"/>
    </row>
    <row r="160" spans="1:5" s="2" customFormat="1">
      <c r="A160" s="25" t="s">
        <v>124</v>
      </c>
      <c r="B160" s="25" t="s">
        <v>16</v>
      </c>
      <c r="C160" s="25"/>
      <c r="D160" s="25"/>
      <c r="E160" s="25"/>
    </row>
    <row r="161" spans="1:5" s="2" customFormat="1">
      <c r="A161" s="24" t="s">
        <v>125</v>
      </c>
      <c r="B161" s="24" t="s">
        <v>16</v>
      </c>
      <c r="C161" s="24"/>
      <c r="D161" s="24"/>
      <c r="E161" s="24"/>
    </row>
    <row r="162" spans="1:5" s="2" customFormat="1">
      <c r="A162" s="25" t="s">
        <v>126</v>
      </c>
      <c r="B162" s="25" t="s">
        <v>16</v>
      </c>
      <c r="C162" s="25"/>
      <c r="D162" s="25"/>
      <c r="E162" s="25"/>
    </row>
    <row r="163" spans="1:5" s="2" customFormat="1">
      <c r="A163" s="24" t="s">
        <v>127</v>
      </c>
      <c r="B163" s="24" t="s">
        <v>16</v>
      </c>
      <c r="C163" s="24"/>
      <c r="D163" s="24"/>
      <c r="E163" s="24"/>
    </row>
    <row r="164" spans="1:5" s="2" customFormat="1">
      <c r="A164" s="25" t="s">
        <v>128</v>
      </c>
      <c r="B164" s="25"/>
      <c r="C164" s="25"/>
      <c r="D164" s="25" t="s">
        <v>16</v>
      </c>
      <c r="E164" s="25"/>
    </row>
    <row r="165" spans="1:5" s="2" customFormat="1" ht="25.5">
      <c r="A165" s="24" t="s">
        <v>129</v>
      </c>
      <c r="B165" s="24" t="s">
        <v>16</v>
      </c>
      <c r="C165" s="24"/>
      <c r="D165" s="24"/>
      <c r="E165" s="24"/>
    </row>
    <row r="166" spans="1:5" s="2" customFormat="1">
      <c r="A166" s="25" t="s">
        <v>130</v>
      </c>
      <c r="B166" s="25" t="s">
        <v>16</v>
      </c>
      <c r="C166" s="25"/>
      <c r="D166" s="25"/>
      <c r="E166" s="25"/>
    </row>
    <row r="167" spans="1:5" s="2" customFormat="1">
      <c r="A167" s="24" t="s">
        <v>131</v>
      </c>
      <c r="B167" s="24" t="s">
        <v>16</v>
      </c>
      <c r="C167" s="24"/>
      <c r="D167" s="24"/>
      <c r="E167" s="24"/>
    </row>
    <row r="168" spans="1:5" s="2" customFormat="1">
      <c r="A168" s="25" t="s">
        <v>132</v>
      </c>
      <c r="B168" s="25" t="s">
        <v>16</v>
      </c>
      <c r="C168" s="25"/>
      <c r="D168" s="25"/>
      <c r="E168" s="25"/>
    </row>
    <row r="169" spans="1:5" s="2" customFormat="1">
      <c r="A169" s="24" t="s">
        <v>133</v>
      </c>
      <c r="B169" s="24" t="s">
        <v>16</v>
      </c>
      <c r="C169" s="24"/>
      <c r="D169" s="24"/>
      <c r="E169" s="24"/>
    </row>
    <row r="170" spans="1:5" s="2" customFormat="1">
      <c r="A170" s="25" t="s">
        <v>134</v>
      </c>
      <c r="B170" s="25" t="s">
        <v>16</v>
      </c>
      <c r="C170" s="25"/>
      <c r="D170" s="25"/>
      <c r="E170" s="25"/>
    </row>
    <row r="171" spans="1:5" s="2" customFormat="1">
      <c r="A171" s="24" t="s">
        <v>135</v>
      </c>
      <c r="B171" s="24" t="s">
        <v>16</v>
      </c>
      <c r="C171" s="24"/>
      <c r="D171" s="24"/>
      <c r="E171" s="24"/>
    </row>
    <row r="172" spans="1:5" s="2" customFormat="1">
      <c r="A172" s="25" t="s">
        <v>136</v>
      </c>
      <c r="B172" s="25" t="s">
        <v>16</v>
      </c>
      <c r="C172" s="25"/>
      <c r="D172" s="25"/>
      <c r="E172" s="25"/>
    </row>
    <row r="173" spans="1:5" s="2" customFormat="1">
      <c r="A173" s="26" t="s">
        <v>25</v>
      </c>
      <c r="B173" s="27">
        <f>COUNTIF(B151:B172,"x")</f>
        <v>21</v>
      </c>
      <c r="C173" s="27">
        <f t="shared" ref="C173:D173" si="21">COUNTIF(C151:C172,"x")</f>
        <v>0</v>
      </c>
      <c r="D173" s="27">
        <f t="shared" si="21"/>
        <v>1</v>
      </c>
      <c r="E173" s="28"/>
    </row>
    <row r="174" spans="1:5" s="2" customFormat="1" ht="25.5">
      <c r="A174" s="26" t="s">
        <v>34</v>
      </c>
      <c r="B174" s="27">
        <f>SUM(B173,B149)</f>
        <v>24</v>
      </c>
      <c r="C174" s="27">
        <f t="shared" ref="C174:D174" si="22">SUM(C173,C149)</f>
        <v>0</v>
      </c>
      <c r="D174" s="27">
        <f t="shared" si="22"/>
        <v>1</v>
      </c>
      <c r="E174" s="28"/>
    </row>
    <row r="175" spans="1:5" s="2" customFormat="1">
      <c r="A175" s="39" t="s">
        <v>35</v>
      </c>
      <c r="B175" s="40">
        <f>B174/25</f>
        <v>0.96</v>
      </c>
      <c r="C175" s="40">
        <f t="shared" ref="C175:D175" si="23">C174/25</f>
        <v>0</v>
      </c>
      <c r="D175" s="40">
        <f t="shared" si="23"/>
        <v>0.04</v>
      </c>
      <c r="E175" s="41"/>
    </row>
    <row r="176" spans="1:5" s="14" customFormat="1">
      <c r="A176" s="15"/>
      <c r="B176" s="38"/>
      <c r="C176" s="38"/>
      <c r="D176" s="38"/>
      <c r="E176" s="17"/>
    </row>
    <row r="177" spans="1:5" s="2" customFormat="1" ht="28.5" customHeight="1">
      <c r="A177" s="57" t="s">
        <v>137</v>
      </c>
      <c r="B177" s="55"/>
      <c r="C177" s="55"/>
      <c r="D177" s="55"/>
      <c r="E177" s="55"/>
    </row>
    <row r="178" spans="1:5" s="2" customFormat="1">
      <c r="A178" s="20" t="s">
        <v>14</v>
      </c>
      <c r="B178" s="21"/>
      <c r="C178" s="21"/>
      <c r="D178" s="21"/>
      <c r="E178" s="21"/>
    </row>
    <row r="179" spans="1:5" s="2" customFormat="1" ht="25.5">
      <c r="A179" s="24" t="s">
        <v>138</v>
      </c>
      <c r="B179" s="22" t="s">
        <v>16</v>
      </c>
      <c r="C179" s="22"/>
      <c r="D179" s="22"/>
      <c r="E179" s="22"/>
    </row>
    <row r="180" spans="1:5" s="2" customFormat="1" ht="48" customHeight="1">
      <c r="A180" s="25" t="s">
        <v>139</v>
      </c>
      <c r="B180" s="22" t="s">
        <v>16</v>
      </c>
      <c r="C180" s="22"/>
      <c r="D180" s="22"/>
      <c r="E180" s="22"/>
    </row>
    <row r="181" spans="1:5" s="2" customFormat="1" ht="25.5">
      <c r="A181" s="24" t="s">
        <v>140</v>
      </c>
      <c r="B181" s="22" t="s">
        <v>16</v>
      </c>
      <c r="C181" s="22"/>
      <c r="D181" s="22"/>
      <c r="E181" s="22"/>
    </row>
    <row r="182" spans="1:5" s="2" customFormat="1">
      <c r="A182" s="26" t="s">
        <v>25</v>
      </c>
      <c r="B182" s="27">
        <f>COUNTIF(B179:B181,"x")</f>
        <v>3</v>
      </c>
      <c r="C182" s="27">
        <f t="shared" ref="C182:D182" si="24">COUNTIF(C179:C181,"x")</f>
        <v>0</v>
      </c>
      <c r="D182" s="27">
        <f t="shared" si="24"/>
        <v>0</v>
      </c>
      <c r="E182" s="28"/>
    </row>
    <row r="183" spans="1:5" s="2" customFormat="1">
      <c r="A183" s="20" t="s">
        <v>26</v>
      </c>
      <c r="B183" s="21"/>
      <c r="C183" s="21"/>
      <c r="D183" s="21"/>
      <c r="E183" s="21"/>
    </row>
    <row r="184" spans="1:5" s="2" customFormat="1">
      <c r="A184" s="24" t="s">
        <v>141</v>
      </c>
      <c r="B184" s="22" t="s">
        <v>16</v>
      </c>
      <c r="C184" s="22"/>
      <c r="D184" s="22"/>
      <c r="E184" s="22"/>
    </row>
    <row r="185" spans="1:5" s="2" customFormat="1">
      <c r="A185" s="25" t="s">
        <v>142</v>
      </c>
      <c r="B185" s="23" t="s">
        <v>16</v>
      </c>
      <c r="C185" s="23"/>
      <c r="D185" s="23"/>
      <c r="E185" s="23"/>
    </row>
    <row r="186" spans="1:5" s="2" customFormat="1">
      <c r="A186" s="24" t="s">
        <v>143</v>
      </c>
      <c r="B186" s="22" t="s">
        <v>16</v>
      </c>
      <c r="C186" s="22"/>
      <c r="D186" s="22"/>
      <c r="E186" s="22"/>
    </row>
    <row r="187" spans="1:5" s="2" customFormat="1">
      <c r="A187" s="25" t="s">
        <v>144</v>
      </c>
      <c r="B187" s="23" t="s">
        <v>16</v>
      </c>
      <c r="C187" s="23"/>
      <c r="D187" s="23"/>
      <c r="E187" s="23"/>
    </row>
    <row r="188" spans="1:5" s="2" customFormat="1">
      <c r="A188" s="24" t="s">
        <v>145</v>
      </c>
      <c r="B188" s="22"/>
      <c r="C188" s="22" t="s">
        <v>16</v>
      </c>
      <c r="D188" s="22"/>
      <c r="E188" s="22"/>
    </row>
    <row r="189" spans="1:5" s="2" customFormat="1" ht="25.5">
      <c r="A189" s="25" t="s">
        <v>146</v>
      </c>
      <c r="B189" s="23" t="s">
        <v>16</v>
      </c>
      <c r="C189" s="23"/>
      <c r="D189" s="23"/>
      <c r="E189" s="23"/>
    </row>
    <row r="190" spans="1:5" s="2" customFormat="1">
      <c r="A190" s="24" t="s">
        <v>147</v>
      </c>
      <c r="B190" s="22" t="s">
        <v>16</v>
      </c>
      <c r="C190" s="22"/>
      <c r="D190" s="22"/>
      <c r="E190" s="22"/>
    </row>
    <row r="191" spans="1:5" s="2" customFormat="1">
      <c r="A191" s="35" t="s">
        <v>148</v>
      </c>
      <c r="B191" s="23" t="s">
        <v>16</v>
      </c>
      <c r="C191" s="23"/>
      <c r="D191" s="23"/>
      <c r="E191" s="23"/>
    </row>
    <row r="192" spans="1:5" s="2" customFormat="1">
      <c r="A192" s="24" t="s">
        <v>149</v>
      </c>
      <c r="B192" s="22" t="s">
        <v>16</v>
      </c>
      <c r="C192" s="22"/>
      <c r="D192" s="22"/>
      <c r="E192" s="22"/>
    </row>
    <row r="193" spans="1:5" s="2" customFormat="1">
      <c r="A193" s="26" t="s">
        <v>25</v>
      </c>
      <c r="B193" s="27">
        <f>COUNTIF(B184:B192,"x")</f>
        <v>8</v>
      </c>
      <c r="C193" s="27">
        <f t="shared" ref="C193:D193" si="25">COUNTIF(C184:C192,"x")</f>
        <v>1</v>
      </c>
      <c r="D193" s="27">
        <f t="shared" si="25"/>
        <v>0</v>
      </c>
      <c r="E193" s="28"/>
    </row>
    <row r="194" spans="1:5" s="2" customFormat="1" ht="25.5">
      <c r="A194" s="26" t="s">
        <v>34</v>
      </c>
      <c r="B194" s="27">
        <f>SUM(B182,B193)</f>
        <v>11</v>
      </c>
      <c r="C194" s="27">
        <f t="shared" ref="C194:D194" si="26">SUM(C182,C193)</f>
        <v>1</v>
      </c>
      <c r="D194" s="27">
        <f t="shared" si="26"/>
        <v>0</v>
      </c>
      <c r="E194" s="28"/>
    </row>
    <row r="195" spans="1:5" s="2" customFormat="1">
      <c r="A195" s="39" t="s">
        <v>35</v>
      </c>
      <c r="B195" s="40">
        <f>B194/12</f>
        <v>0.91666666666666663</v>
      </c>
      <c r="C195" s="40">
        <f t="shared" ref="C195:D195" si="27">C194/12</f>
        <v>8.3333333333333329E-2</v>
      </c>
      <c r="D195" s="40">
        <f t="shared" si="27"/>
        <v>0</v>
      </c>
      <c r="E195" s="41"/>
    </row>
    <row r="196" spans="1:5" s="14" customFormat="1">
      <c r="A196" s="15"/>
      <c r="B196" s="38"/>
      <c r="C196" s="38"/>
      <c r="D196" s="38"/>
      <c r="E196" s="17"/>
    </row>
    <row r="197" spans="1:5" s="2" customFormat="1">
      <c r="A197" s="45" t="s">
        <v>150</v>
      </c>
      <c r="B197" s="43"/>
      <c r="C197" s="43"/>
      <c r="D197" s="43"/>
      <c r="E197" s="43"/>
    </row>
    <row r="198" spans="1:5" s="2" customFormat="1">
      <c r="A198" s="20" t="s">
        <v>14</v>
      </c>
      <c r="B198" s="21"/>
      <c r="C198" s="21"/>
      <c r="D198" s="21"/>
      <c r="E198" s="21"/>
    </row>
    <row r="199" spans="1:5" s="2" customFormat="1" ht="38.25">
      <c r="A199" s="30" t="s">
        <v>151</v>
      </c>
      <c r="B199" s="23" t="s">
        <v>16</v>
      </c>
      <c r="C199" s="23"/>
      <c r="D199" s="23"/>
      <c r="E199" s="23"/>
    </row>
    <row r="200" spans="1:5" s="2" customFormat="1">
      <c r="A200" s="26" t="s">
        <v>25</v>
      </c>
      <c r="B200" s="27">
        <f>COUNTIF(B199,"x")</f>
        <v>1</v>
      </c>
      <c r="C200" s="27">
        <f t="shared" ref="C200:D200" si="28">COUNTIF(C199,"x")</f>
        <v>0</v>
      </c>
      <c r="D200" s="27">
        <f t="shared" si="28"/>
        <v>0</v>
      </c>
      <c r="E200" s="28"/>
    </row>
    <row r="201" spans="1:5" s="2" customFormat="1">
      <c r="A201" s="20" t="s">
        <v>26</v>
      </c>
      <c r="B201" s="21"/>
      <c r="C201" s="21"/>
      <c r="D201" s="21"/>
      <c r="E201" s="21"/>
    </row>
    <row r="202" spans="1:5" s="2" customFormat="1">
      <c r="A202" s="24" t="s">
        <v>152</v>
      </c>
      <c r="B202" s="22" t="s">
        <v>16</v>
      </c>
      <c r="C202" s="22"/>
      <c r="D202" s="22"/>
      <c r="E202" s="22"/>
    </row>
    <row r="203" spans="1:5" s="2" customFormat="1">
      <c r="A203" s="25" t="s">
        <v>153</v>
      </c>
      <c r="B203" s="25" t="s">
        <v>16</v>
      </c>
      <c r="C203" s="25"/>
      <c r="D203" s="25"/>
      <c r="E203" s="25"/>
    </row>
    <row r="204" spans="1:5" s="2" customFormat="1">
      <c r="A204" s="26" t="s">
        <v>25</v>
      </c>
      <c r="B204" s="27">
        <f>COUNTIF(B202:B203,"x")</f>
        <v>2</v>
      </c>
      <c r="C204" s="27">
        <f t="shared" ref="C204:D204" si="29">COUNTIF(C202:C203,"x")</f>
        <v>0</v>
      </c>
      <c r="D204" s="27">
        <f t="shared" si="29"/>
        <v>0</v>
      </c>
      <c r="E204" s="28"/>
    </row>
    <row r="205" spans="1:5" s="2" customFormat="1" ht="25.5">
      <c r="A205" s="26" t="s">
        <v>34</v>
      </c>
      <c r="B205" s="27">
        <f>SUM(B200,B204)</f>
        <v>3</v>
      </c>
      <c r="C205" s="27">
        <f t="shared" ref="C205:D205" si="30">SUM(C200,C204)</f>
        <v>0</v>
      </c>
      <c r="D205" s="27">
        <f t="shared" si="30"/>
        <v>0</v>
      </c>
      <c r="E205" s="28"/>
    </row>
    <row r="206" spans="1:5" s="14" customFormat="1">
      <c r="A206" s="39" t="s">
        <v>35</v>
      </c>
      <c r="B206" s="40">
        <f>B205/3</f>
        <v>1</v>
      </c>
      <c r="C206" s="40">
        <f t="shared" ref="C206:D206" si="31">C205/3</f>
        <v>0</v>
      </c>
      <c r="D206" s="40">
        <f t="shared" si="31"/>
        <v>0</v>
      </c>
      <c r="E206" s="41"/>
    </row>
    <row r="207" spans="1:5" s="14" customFormat="1">
      <c r="A207" s="15"/>
      <c r="B207" s="38"/>
      <c r="C207" s="38"/>
      <c r="D207" s="38"/>
      <c r="E207" s="17"/>
    </row>
    <row r="208" spans="1:5" s="14" customFormat="1">
      <c r="A208" s="44" t="s">
        <v>154</v>
      </c>
      <c r="B208" s="43"/>
      <c r="C208" s="43"/>
      <c r="D208" s="43"/>
      <c r="E208" s="43"/>
    </row>
    <row r="209" spans="1:5" s="14" customFormat="1">
      <c r="A209" s="20" t="s">
        <v>14</v>
      </c>
      <c r="B209" s="21"/>
      <c r="C209" s="21"/>
      <c r="D209" s="21"/>
      <c r="E209" s="21"/>
    </row>
    <row r="210" spans="1:5" s="14" customFormat="1" ht="25.5">
      <c r="A210" s="24" t="s">
        <v>155</v>
      </c>
      <c r="B210" s="22" t="s">
        <v>16</v>
      </c>
      <c r="C210" s="22"/>
      <c r="D210" s="22"/>
      <c r="E210" s="22"/>
    </row>
    <row r="211" spans="1:5" s="14" customFormat="1">
      <c r="A211" s="25" t="s">
        <v>156</v>
      </c>
      <c r="B211" s="23" t="s">
        <v>16</v>
      </c>
      <c r="C211" s="23"/>
      <c r="D211" s="23"/>
      <c r="E211" s="23"/>
    </row>
    <row r="212" spans="1:5" s="14" customFormat="1">
      <c r="A212" s="26" t="s">
        <v>25</v>
      </c>
      <c r="B212" s="27">
        <f>COUNTIF(B210:B211,"x")</f>
        <v>2</v>
      </c>
      <c r="C212" s="27">
        <f t="shared" ref="C212:D212" si="32">COUNTIF(C210:C211,"x")</f>
        <v>0</v>
      </c>
      <c r="D212" s="27">
        <f t="shared" si="32"/>
        <v>0</v>
      </c>
      <c r="E212" s="28"/>
    </row>
    <row r="213" spans="1:5" s="14" customFormat="1">
      <c r="A213" s="20" t="s">
        <v>26</v>
      </c>
      <c r="B213" s="21"/>
      <c r="C213" s="21"/>
      <c r="D213" s="21"/>
      <c r="E213" s="21"/>
    </row>
    <row r="214" spans="1:5" s="14" customFormat="1">
      <c r="A214" s="24" t="s">
        <v>157</v>
      </c>
      <c r="B214" s="22" t="s">
        <v>16</v>
      </c>
      <c r="C214" s="22"/>
      <c r="D214" s="22"/>
      <c r="E214" s="22"/>
    </row>
    <row r="215" spans="1:5" s="14" customFormat="1" ht="39.75" customHeight="1">
      <c r="A215" s="25" t="s">
        <v>158</v>
      </c>
      <c r="B215" s="23" t="s">
        <v>16</v>
      </c>
      <c r="C215" s="23"/>
      <c r="D215" s="23"/>
      <c r="E215" s="23"/>
    </row>
    <row r="216" spans="1:5" s="14" customFormat="1">
      <c r="A216" s="24" t="s">
        <v>159</v>
      </c>
      <c r="B216" s="22" t="s">
        <v>16</v>
      </c>
      <c r="C216" s="22"/>
      <c r="D216" s="22"/>
      <c r="E216" s="22"/>
    </row>
    <row r="217" spans="1:5" s="14" customFormat="1">
      <c r="A217" s="25" t="s">
        <v>160</v>
      </c>
      <c r="B217" s="23"/>
      <c r="C217" s="23" t="s">
        <v>16</v>
      </c>
      <c r="D217" s="23"/>
      <c r="E217" s="23"/>
    </row>
    <row r="218" spans="1:5" s="14" customFormat="1" ht="25.5">
      <c r="A218" s="24" t="s">
        <v>161</v>
      </c>
      <c r="B218" s="22" t="s">
        <v>16</v>
      </c>
      <c r="C218" s="22"/>
      <c r="D218" s="22"/>
      <c r="E218" s="22"/>
    </row>
    <row r="219" spans="1:5" s="14" customFormat="1">
      <c r="A219" s="25" t="s">
        <v>162</v>
      </c>
      <c r="B219" s="23" t="s">
        <v>16</v>
      </c>
      <c r="C219" s="23"/>
      <c r="D219" s="23"/>
      <c r="E219" s="23"/>
    </row>
    <row r="220" spans="1:5" s="14" customFormat="1" ht="25.5">
      <c r="A220" s="24" t="s">
        <v>163</v>
      </c>
      <c r="B220" s="22" t="s">
        <v>16</v>
      </c>
      <c r="C220" s="22"/>
      <c r="D220" s="22"/>
      <c r="E220" s="22"/>
    </row>
    <row r="221" spans="1:5" s="14" customFormat="1">
      <c r="A221" s="25" t="s">
        <v>164</v>
      </c>
      <c r="B221" s="23" t="s">
        <v>16</v>
      </c>
      <c r="C221" s="23"/>
      <c r="D221" s="23"/>
      <c r="E221" s="23"/>
    </row>
    <row r="222" spans="1:5" s="14" customFormat="1">
      <c r="A222" s="26" t="s">
        <v>25</v>
      </c>
      <c r="B222" s="27">
        <f>COUNTIF(B214:B221,"x")</f>
        <v>7</v>
      </c>
      <c r="C222" s="27">
        <f t="shared" ref="C222:D222" si="33">COUNTIF(C214:C221,"x")</f>
        <v>1</v>
      </c>
      <c r="D222" s="27">
        <f t="shared" si="33"/>
        <v>0</v>
      </c>
      <c r="E222" s="28"/>
    </row>
    <row r="223" spans="1:5" s="14" customFormat="1" ht="25.5">
      <c r="A223" s="26" t="s">
        <v>34</v>
      </c>
      <c r="B223" s="27">
        <f>SUM(B212,B222)</f>
        <v>9</v>
      </c>
      <c r="C223" s="27">
        <f t="shared" ref="C223:D223" si="34">SUM(C212,C222)</f>
        <v>1</v>
      </c>
      <c r="D223" s="27">
        <f t="shared" si="34"/>
        <v>0</v>
      </c>
      <c r="E223" s="28"/>
    </row>
    <row r="224" spans="1:5" s="14" customFormat="1">
      <c r="A224" s="39" t="s">
        <v>35</v>
      </c>
      <c r="B224" s="40">
        <f>B223/10</f>
        <v>0.9</v>
      </c>
      <c r="C224" s="40">
        <f t="shared" ref="C224:D224" si="35">C223/10</f>
        <v>0.1</v>
      </c>
      <c r="D224" s="40">
        <f t="shared" si="35"/>
        <v>0</v>
      </c>
      <c r="E224" s="41"/>
    </row>
    <row r="225" spans="1:5" s="14" customFormat="1">
      <c r="A225" s="15"/>
      <c r="B225" s="38"/>
      <c r="C225" s="38"/>
      <c r="D225" s="38"/>
      <c r="E225" s="17"/>
    </row>
    <row r="226" spans="1:5" s="14" customFormat="1">
      <c r="A226" s="42" t="s">
        <v>165</v>
      </c>
      <c r="B226" s="43"/>
      <c r="C226" s="43"/>
      <c r="D226" s="43"/>
      <c r="E226" s="43"/>
    </row>
    <row r="227" spans="1:5" s="14" customFormat="1">
      <c r="A227" s="20" t="s">
        <v>26</v>
      </c>
      <c r="B227" s="21"/>
      <c r="C227" s="21"/>
      <c r="D227" s="21"/>
      <c r="E227" s="21"/>
    </row>
    <row r="228" spans="1:5" s="14" customFormat="1">
      <c r="A228" s="24" t="s">
        <v>166</v>
      </c>
      <c r="B228" s="24" t="s">
        <v>16</v>
      </c>
      <c r="C228" s="24"/>
      <c r="D228" s="24"/>
      <c r="E228" s="24"/>
    </row>
    <row r="229" spans="1:5" s="14" customFormat="1">
      <c r="A229" s="25" t="s">
        <v>167</v>
      </c>
      <c r="B229" s="25" t="s">
        <v>16</v>
      </c>
      <c r="C229" s="25"/>
      <c r="D229" s="25"/>
      <c r="E229" s="25"/>
    </row>
    <row r="230" spans="1:5" s="14" customFormat="1">
      <c r="A230" s="24" t="s">
        <v>168</v>
      </c>
      <c r="B230" s="24" t="s">
        <v>16</v>
      </c>
      <c r="C230" s="24"/>
      <c r="D230" s="24"/>
      <c r="E230" s="24"/>
    </row>
    <row r="231" spans="1:5" s="14" customFormat="1">
      <c r="A231" s="25" t="s">
        <v>169</v>
      </c>
      <c r="B231" s="25"/>
      <c r="C231" s="25" t="s">
        <v>16</v>
      </c>
      <c r="D231" s="25"/>
      <c r="E231" s="25"/>
    </row>
    <row r="232" spans="1:5" s="14" customFormat="1" ht="25.5">
      <c r="A232" s="24" t="s">
        <v>163</v>
      </c>
      <c r="B232" s="24" t="s">
        <v>16</v>
      </c>
      <c r="C232" s="24"/>
      <c r="D232" s="24"/>
      <c r="E232" s="24"/>
    </row>
    <row r="233" spans="1:5" s="14" customFormat="1">
      <c r="A233" s="26" t="s">
        <v>25</v>
      </c>
      <c r="B233" s="27">
        <f>COUNTIF(B228:B232,"x")</f>
        <v>4</v>
      </c>
      <c r="C233" s="27">
        <f t="shared" ref="C233:D233" si="36">COUNTIF(C228:C232,"x")</f>
        <v>1</v>
      </c>
      <c r="D233" s="27">
        <f t="shared" si="36"/>
        <v>0</v>
      </c>
      <c r="E233" s="28"/>
    </row>
    <row r="234" spans="1:5" s="14" customFormat="1" ht="25.5">
      <c r="A234" s="26" t="s">
        <v>34</v>
      </c>
      <c r="B234" s="27">
        <f>SUM(B233)</f>
        <v>4</v>
      </c>
      <c r="C234" s="27">
        <f t="shared" ref="C234:D234" si="37">SUM(C233)</f>
        <v>1</v>
      </c>
      <c r="D234" s="27">
        <f t="shared" si="37"/>
        <v>0</v>
      </c>
      <c r="E234" s="28"/>
    </row>
    <row r="235" spans="1:5" s="14" customFormat="1">
      <c r="A235" s="39" t="s">
        <v>35</v>
      </c>
      <c r="B235" s="40">
        <f>B234/5</f>
        <v>0.8</v>
      </c>
      <c r="C235" s="40">
        <f t="shared" ref="C235:D235" si="38">C234/5</f>
        <v>0.2</v>
      </c>
      <c r="D235" s="40">
        <f t="shared" si="38"/>
        <v>0</v>
      </c>
      <c r="E235" s="41"/>
    </row>
    <row r="236" spans="1:5" s="14" customFormat="1">
      <c r="A236" s="15"/>
      <c r="B236" s="38"/>
      <c r="C236" s="38"/>
      <c r="D236" s="38"/>
      <c r="E236" s="17"/>
    </row>
    <row r="237" spans="1:5" s="14" customFormat="1">
      <c r="A237" s="42" t="s">
        <v>170</v>
      </c>
      <c r="B237" s="43"/>
      <c r="C237" s="43"/>
      <c r="D237" s="43"/>
      <c r="E237" s="43"/>
    </row>
    <row r="238" spans="1:5" s="14" customFormat="1">
      <c r="A238" s="20" t="s">
        <v>26</v>
      </c>
      <c r="B238" s="20"/>
      <c r="C238" s="20"/>
      <c r="D238" s="20"/>
      <c r="E238" s="20"/>
    </row>
    <row r="239" spans="1:5" s="14" customFormat="1" ht="25.5">
      <c r="A239" s="24" t="s">
        <v>171</v>
      </c>
      <c r="B239" s="24" t="s">
        <v>16</v>
      </c>
      <c r="C239" s="24"/>
      <c r="D239" s="24"/>
      <c r="E239" s="24"/>
    </row>
    <row r="240" spans="1:5" s="14" customFormat="1">
      <c r="A240" s="25" t="s">
        <v>167</v>
      </c>
      <c r="B240" s="25" t="s">
        <v>16</v>
      </c>
      <c r="C240" s="25"/>
      <c r="D240" s="25"/>
      <c r="E240" s="25"/>
    </row>
    <row r="241" spans="1:5" s="14" customFormat="1" ht="25.5">
      <c r="A241" s="24" t="s">
        <v>172</v>
      </c>
      <c r="B241" s="24" t="s">
        <v>16</v>
      </c>
      <c r="C241" s="24"/>
      <c r="D241" s="24"/>
      <c r="E241" s="24"/>
    </row>
    <row r="242" spans="1:5" s="14" customFormat="1">
      <c r="A242" s="25" t="s">
        <v>173</v>
      </c>
      <c r="B242" s="25" t="s">
        <v>16</v>
      </c>
      <c r="C242" s="25"/>
      <c r="D242" s="25"/>
      <c r="E242" s="25"/>
    </row>
    <row r="243" spans="1:5" s="14" customFormat="1">
      <c r="A243" s="24" t="s">
        <v>174</v>
      </c>
      <c r="B243" s="24" t="s">
        <v>16</v>
      </c>
      <c r="C243" s="24"/>
      <c r="D243" s="24"/>
      <c r="E243" s="24"/>
    </row>
    <row r="244" spans="1:5" s="14" customFormat="1">
      <c r="A244" s="25" t="s">
        <v>175</v>
      </c>
      <c r="B244" s="25" t="s">
        <v>16</v>
      </c>
      <c r="C244" s="25"/>
      <c r="D244" s="25"/>
      <c r="E244" s="25"/>
    </row>
    <row r="245" spans="1:5" s="14" customFormat="1">
      <c r="A245" s="24" t="s">
        <v>176</v>
      </c>
      <c r="B245" s="24" t="s">
        <v>16</v>
      </c>
      <c r="C245" s="24"/>
      <c r="D245" s="24"/>
      <c r="E245" s="24"/>
    </row>
    <row r="246" spans="1:5" s="14" customFormat="1">
      <c r="A246" s="25" t="s">
        <v>177</v>
      </c>
      <c r="B246" s="25" t="s">
        <v>16</v>
      </c>
      <c r="C246" s="25"/>
      <c r="D246" s="25"/>
      <c r="E246" s="25"/>
    </row>
    <row r="247" spans="1:5" s="14" customFormat="1">
      <c r="A247" s="24" t="s">
        <v>132</v>
      </c>
      <c r="B247" s="24" t="s">
        <v>16</v>
      </c>
      <c r="C247" s="24"/>
      <c r="D247" s="24"/>
      <c r="E247" s="24"/>
    </row>
    <row r="248" spans="1:5" s="14" customFormat="1">
      <c r="A248" s="25" t="s">
        <v>178</v>
      </c>
      <c r="B248" s="25" t="s">
        <v>16</v>
      </c>
      <c r="C248" s="25"/>
      <c r="D248" s="25"/>
      <c r="E248" s="25"/>
    </row>
    <row r="249" spans="1:5" s="14" customFormat="1">
      <c r="A249" s="24" t="s">
        <v>169</v>
      </c>
      <c r="B249" s="24" t="s">
        <v>16</v>
      </c>
      <c r="C249" s="24"/>
      <c r="D249" s="24"/>
      <c r="E249" s="24"/>
    </row>
    <row r="250" spans="1:5" s="14" customFormat="1">
      <c r="A250" s="25" t="s">
        <v>179</v>
      </c>
      <c r="B250" s="25" t="s">
        <v>16</v>
      </c>
      <c r="C250" s="25"/>
      <c r="D250" s="25"/>
      <c r="E250" s="25"/>
    </row>
    <row r="251" spans="1:5" s="14" customFormat="1">
      <c r="A251" s="24" t="s">
        <v>180</v>
      </c>
      <c r="B251" s="24" t="s">
        <v>16</v>
      </c>
      <c r="C251" s="24"/>
      <c r="D251" s="24"/>
      <c r="E251" s="24"/>
    </row>
    <row r="252" spans="1:5" s="14" customFormat="1">
      <c r="A252" s="25" t="s">
        <v>181</v>
      </c>
      <c r="B252" s="25" t="s">
        <v>16</v>
      </c>
      <c r="C252" s="25"/>
      <c r="D252" s="25"/>
      <c r="E252" s="25"/>
    </row>
    <row r="253" spans="1:5" s="14" customFormat="1">
      <c r="A253" s="26" t="s">
        <v>25</v>
      </c>
      <c r="B253" s="27">
        <f>COUNTIF(B239:B252,"x")</f>
        <v>14</v>
      </c>
      <c r="C253" s="27">
        <f t="shared" ref="C253:D253" si="39">COUNTIF(C239:C252,"x")</f>
        <v>0</v>
      </c>
      <c r="D253" s="27">
        <f t="shared" si="39"/>
        <v>0</v>
      </c>
      <c r="E253" s="28"/>
    </row>
    <row r="254" spans="1:5" s="14" customFormat="1" ht="25.5">
      <c r="A254" s="26" t="s">
        <v>34</v>
      </c>
      <c r="B254" s="27">
        <f>SUM(B253)</f>
        <v>14</v>
      </c>
      <c r="C254" s="27">
        <f t="shared" ref="C254:D254" si="40">SUM(C253)</f>
        <v>0</v>
      </c>
      <c r="D254" s="27">
        <f t="shared" si="40"/>
        <v>0</v>
      </c>
      <c r="E254" s="28"/>
    </row>
    <row r="255" spans="1:5" s="14" customFormat="1">
      <c r="A255" s="39" t="s">
        <v>35</v>
      </c>
      <c r="B255" s="40">
        <f>B254/14</f>
        <v>1</v>
      </c>
      <c r="C255" s="40">
        <f t="shared" ref="C255:D255" si="41">C254/14</f>
        <v>0</v>
      </c>
      <c r="D255" s="40">
        <f t="shared" si="41"/>
        <v>0</v>
      </c>
      <c r="E255" s="41"/>
    </row>
    <row r="256" spans="1:5" s="14" customFormat="1">
      <c r="A256" s="15"/>
      <c r="B256" s="38"/>
      <c r="C256" s="38"/>
      <c r="D256" s="38"/>
      <c r="E256" s="17"/>
    </row>
    <row r="257" spans="1:5" s="14" customFormat="1">
      <c r="A257" s="42" t="s">
        <v>182</v>
      </c>
      <c r="B257" s="43"/>
      <c r="C257" s="43"/>
      <c r="D257" s="43"/>
      <c r="E257" s="43"/>
    </row>
    <row r="258" spans="1:5" s="14" customFormat="1">
      <c r="A258" s="21" t="s">
        <v>14</v>
      </c>
      <c r="B258" s="21"/>
      <c r="C258" s="21"/>
      <c r="D258" s="21"/>
      <c r="E258" s="21"/>
    </row>
    <row r="259" spans="1:5" s="14" customFormat="1" ht="51">
      <c r="A259" s="24" t="s">
        <v>183</v>
      </c>
      <c r="B259" s="24" t="s">
        <v>16</v>
      </c>
      <c r="C259" s="24"/>
      <c r="D259" s="24"/>
      <c r="E259" s="24"/>
    </row>
    <row r="260" spans="1:5" s="14" customFormat="1">
      <c r="A260" s="25" t="s">
        <v>156</v>
      </c>
      <c r="B260" s="25" t="s">
        <v>16</v>
      </c>
      <c r="C260" s="25"/>
      <c r="D260" s="25"/>
      <c r="E260" s="25"/>
    </row>
    <row r="261" spans="1:5" s="14" customFormat="1">
      <c r="A261" s="27" t="s">
        <v>25</v>
      </c>
      <c r="B261" s="27">
        <f>COUNTIF(B259:B260,"x")</f>
        <v>2</v>
      </c>
      <c r="C261" s="27">
        <f t="shared" ref="C261" si="42">COUNTIF(C259,"x")</f>
        <v>0</v>
      </c>
      <c r="D261" s="27">
        <f>COUNTIF(D259,"x")</f>
        <v>0</v>
      </c>
      <c r="E261" s="28"/>
    </row>
    <row r="262" spans="1:5" s="14" customFormat="1">
      <c r="A262" s="21" t="s">
        <v>26</v>
      </c>
      <c r="B262" s="21"/>
      <c r="C262" s="21"/>
      <c r="D262" s="21"/>
      <c r="E262" s="21"/>
    </row>
    <row r="263" spans="1:5" s="14" customFormat="1">
      <c r="A263" s="25" t="s">
        <v>184</v>
      </c>
      <c r="B263" s="25" t="s">
        <v>16</v>
      </c>
      <c r="C263" s="25"/>
      <c r="D263" s="25"/>
      <c r="E263" s="25"/>
    </row>
    <row r="264" spans="1:5" s="14" customFormat="1">
      <c r="A264" s="24" t="s">
        <v>167</v>
      </c>
      <c r="B264" s="24" t="s">
        <v>16</v>
      </c>
      <c r="C264" s="24"/>
      <c r="D264" s="24"/>
      <c r="E264" s="24"/>
    </row>
    <row r="265" spans="1:5" s="14" customFormat="1">
      <c r="A265" s="25" t="s">
        <v>185</v>
      </c>
      <c r="B265" s="25" t="s">
        <v>16</v>
      </c>
      <c r="C265" s="25"/>
      <c r="D265" s="25"/>
      <c r="E265" s="25"/>
    </row>
    <row r="266" spans="1:5" s="14" customFormat="1">
      <c r="A266" s="24" t="s">
        <v>175</v>
      </c>
      <c r="B266" s="24" t="s">
        <v>16</v>
      </c>
      <c r="C266" s="24"/>
      <c r="D266" s="24"/>
      <c r="E266" s="24"/>
    </row>
    <row r="267" spans="1:5" s="14" customFormat="1">
      <c r="A267" s="25" t="s">
        <v>186</v>
      </c>
      <c r="B267" s="25" t="s">
        <v>16</v>
      </c>
      <c r="C267" s="25"/>
      <c r="D267" s="25"/>
      <c r="E267" s="25"/>
    </row>
    <row r="268" spans="1:5" s="14" customFormat="1">
      <c r="A268" s="24" t="s">
        <v>173</v>
      </c>
      <c r="B268" s="24" t="s">
        <v>16</v>
      </c>
      <c r="C268" s="24"/>
      <c r="D268" s="24"/>
      <c r="E268" s="24"/>
    </row>
    <row r="269" spans="1:5" s="14" customFormat="1">
      <c r="A269" s="25" t="s">
        <v>187</v>
      </c>
      <c r="B269" s="25" t="s">
        <v>16</v>
      </c>
      <c r="C269" s="25"/>
      <c r="D269" s="25"/>
      <c r="E269" s="25"/>
    </row>
    <row r="270" spans="1:5" s="14" customFormat="1">
      <c r="A270" s="24" t="s">
        <v>188</v>
      </c>
      <c r="B270" s="24" t="s">
        <v>16</v>
      </c>
      <c r="C270" s="24"/>
      <c r="D270" s="24"/>
      <c r="E270" s="24"/>
    </row>
    <row r="271" spans="1:5" s="14" customFormat="1">
      <c r="A271" s="25" t="s">
        <v>178</v>
      </c>
      <c r="B271" s="25" t="s">
        <v>16</v>
      </c>
      <c r="C271" s="25"/>
      <c r="D271" s="25"/>
      <c r="E271" s="25"/>
    </row>
    <row r="272" spans="1:5" s="14" customFormat="1">
      <c r="A272" s="24" t="s">
        <v>189</v>
      </c>
      <c r="B272" s="24" t="s">
        <v>16</v>
      </c>
      <c r="C272" s="24"/>
      <c r="D272" s="24"/>
      <c r="E272" s="24"/>
    </row>
    <row r="273" spans="1:5" s="14" customFormat="1">
      <c r="A273" s="25" t="s">
        <v>190</v>
      </c>
      <c r="B273" s="25" t="s">
        <v>16</v>
      </c>
      <c r="C273" s="25"/>
      <c r="D273" s="25"/>
      <c r="E273" s="25"/>
    </row>
    <row r="274" spans="1:5" s="14" customFormat="1">
      <c r="A274" s="24" t="s">
        <v>135</v>
      </c>
      <c r="B274" s="24" t="s">
        <v>16</v>
      </c>
      <c r="C274" s="24"/>
      <c r="D274" s="24"/>
      <c r="E274" s="24"/>
    </row>
    <row r="275" spans="1:5" s="14" customFormat="1">
      <c r="A275" s="25" t="s">
        <v>191</v>
      </c>
      <c r="B275" s="25" t="s">
        <v>16</v>
      </c>
      <c r="C275" s="25"/>
      <c r="D275" s="25"/>
      <c r="E275" s="25"/>
    </row>
    <row r="276" spans="1:5" s="14" customFormat="1">
      <c r="A276" s="24" t="s">
        <v>121</v>
      </c>
      <c r="B276" s="24" t="s">
        <v>16</v>
      </c>
      <c r="C276" s="24"/>
      <c r="D276" s="24"/>
      <c r="E276" s="24"/>
    </row>
    <row r="277" spans="1:5" s="14" customFormat="1">
      <c r="A277" s="25" t="s">
        <v>120</v>
      </c>
      <c r="B277" s="25" t="s">
        <v>16</v>
      </c>
      <c r="C277" s="25"/>
      <c r="D277" s="25"/>
      <c r="E277" s="25"/>
    </row>
    <row r="278" spans="1:5" s="14" customFormat="1">
      <c r="A278" s="24" t="s">
        <v>192</v>
      </c>
      <c r="B278" s="24" t="s">
        <v>16</v>
      </c>
      <c r="C278" s="24"/>
      <c r="D278" s="24"/>
      <c r="E278" s="24"/>
    </row>
    <row r="279" spans="1:5" s="14" customFormat="1">
      <c r="A279" s="25" t="s">
        <v>193</v>
      </c>
      <c r="B279" s="25" t="s">
        <v>16</v>
      </c>
      <c r="C279" s="25"/>
      <c r="D279" s="25"/>
      <c r="E279" s="25"/>
    </row>
    <row r="280" spans="1:5" s="14" customFormat="1">
      <c r="A280" s="24" t="s">
        <v>168</v>
      </c>
      <c r="B280" s="24" t="s">
        <v>16</v>
      </c>
      <c r="C280" s="24"/>
      <c r="D280" s="24"/>
      <c r="E280" s="24"/>
    </row>
    <row r="281" spans="1:5" s="14" customFormat="1">
      <c r="A281" s="25" t="s">
        <v>180</v>
      </c>
      <c r="B281" s="25" t="s">
        <v>16</v>
      </c>
      <c r="C281" s="25"/>
      <c r="D281" s="25"/>
      <c r="E281" s="25"/>
    </row>
    <row r="282" spans="1:5" s="14" customFormat="1">
      <c r="A282" s="24" t="s">
        <v>194</v>
      </c>
      <c r="B282" s="24" t="s">
        <v>16</v>
      </c>
      <c r="C282" s="24"/>
      <c r="D282" s="24"/>
      <c r="E282" s="24"/>
    </row>
    <row r="283" spans="1:5" s="14" customFormat="1">
      <c r="A283" s="25" t="s">
        <v>195</v>
      </c>
      <c r="B283" s="25" t="s">
        <v>16</v>
      </c>
      <c r="C283" s="25"/>
      <c r="D283" s="25"/>
      <c r="E283" s="25"/>
    </row>
    <row r="284" spans="1:5" s="14" customFormat="1">
      <c r="A284" s="24" t="s">
        <v>181</v>
      </c>
      <c r="B284" s="24" t="s">
        <v>16</v>
      </c>
      <c r="C284" s="24"/>
      <c r="D284" s="24"/>
      <c r="E284" s="24"/>
    </row>
    <row r="285" spans="1:5" s="14" customFormat="1">
      <c r="A285" s="26" t="s">
        <v>25</v>
      </c>
      <c r="B285" s="27">
        <f>COUNTIF(B263:B284,"x")</f>
        <v>22</v>
      </c>
      <c r="C285" s="27">
        <f t="shared" ref="C285:D285" si="43">COUNTIF(C263:C284,"x")</f>
        <v>0</v>
      </c>
      <c r="D285" s="27">
        <f t="shared" si="43"/>
        <v>0</v>
      </c>
      <c r="E285" s="28"/>
    </row>
    <row r="286" spans="1:5" s="14" customFormat="1" ht="25.5">
      <c r="A286" s="26" t="s">
        <v>34</v>
      </c>
      <c r="B286" s="27">
        <f>SUM(B261,B285)</f>
        <v>24</v>
      </c>
      <c r="C286" s="27">
        <f t="shared" ref="C286:D286" si="44">SUM(C261,C285)</f>
        <v>0</v>
      </c>
      <c r="D286" s="27">
        <f t="shared" si="44"/>
        <v>0</v>
      </c>
      <c r="E286" s="28"/>
    </row>
    <row r="287" spans="1:5" s="14" customFormat="1">
      <c r="A287" s="39" t="s">
        <v>35</v>
      </c>
      <c r="B287" s="40">
        <f>B286/24</f>
        <v>1</v>
      </c>
      <c r="C287" s="40">
        <f t="shared" ref="C287:D287" si="45">C286/24</f>
        <v>0</v>
      </c>
      <c r="D287" s="40">
        <f t="shared" si="45"/>
        <v>0</v>
      </c>
      <c r="E287" s="41"/>
    </row>
    <row r="288" spans="1:5" s="14" customFormat="1">
      <c r="A288" s="15"/>
      <c r="B288" s="38"/>
      <c r="C288" s="38"/>
      <c r="D288" s="38"/>
      <c r="E288" s="17"/>
    </row>
    <row r="289" spans="1:5" s="2" customFormat="1">
      <c r="A289" s="55" t="s">
        <v>196</v>
      </c>
      <c r="B289" s="55"/>
      <c r="C289" s="55"/>
      <c r="D289" s="55"/>
      <c r="E289" s="55"/>
    </row>
    <row r="290" spans="1:5" s="2" customFormat="1">
      <c r="A290" s="25" t="s">
        <v>197</v>
      </c>
      <c r="B290" s="25" t="s">
        <v>16</v>
      </c>
      <c r="C290" s="25"/>
      <c r="D290" s="25"/>
      <c r="E290" s="25"/>
    </row>
    <row r="291" spans="1:5" s="2" customFormat="1">
      <c r="A291" s="24" t="s">
        <v>198</v>
      </c>
      <c r="B291" s="24" t="s">
        <v>18</v>
      </c>
      <c r="C291" s="24"/>
      <c r="D291" s="24"/>
      <c r="E291" s="24"/>
    </row>
    <row r="292" spans="1:5" s="2" customFormat="1">
      <c r="A292" s="25" t="s">
        <v>199</v>
      </c>
      <c r="B292" s="25" t="s">
        <v>16</v>
      </c>
      <c r="C292" s="25"/>
      <c r="D292" s="25"/>
      <c r="E292" s="25"/>
    </row>
    <row r="293" spans="1:5" s="2" customFormat="1">
      <c r="A293" s="24" t="s">
        <v>200</v>
      </c>
      <c r="B293" s="24" t="s">
        <v>16</v>
      </c>
      <c r="C293" s="24"/>
      <c r="D293" s="24"/>
      <c r="E293" s="24"/>
    </row>
    <row r="294" spans="1:5" s="2" customFormat="1">
      <c r="A294" s="25" t="s">
        <v>201</v>
      </c>
      <c r="B294" s="25" t="s">
        <v>16</v>
      </c>
      <c r="C294" s="25"/>
      <c r="D294" s="25"/>
      <c r="E294" s="25"/>
    </row>
    <row r="295" spans="1:5" s="2" customFormat="1">
      <c r="A295" s="24" t="s">
        <v>202</v>
      </c>
      <c r="B295" s="24" t="s">
        <v>16</v>
      </c>
      <c r="C295" s="24"/>
      <c r="D295" s="24"/>
      <c r="E295" s="24"/>
    </row>
    <row r="296" spans="1:5" s="2" customFormat="1">
      <c r="A296" s="25" t="s">
        <v>203</v>
      </c>
      <c r="B296" s="25" t="s">
        <v>16</v>
      </c>
      <c r="C296" s="25"/>
      <c r="D296" s="25"/>
      <c r="E296" s="25"/>
    </row>
    <row r="297" spans="1:5" s="2" customFormat="1">
      <c r="A297" s="24" t="s">
        <v>204</v>
      </c>
      <c r="B297" s="24" t="s">
        <v>16</v>
      </c>
      <c r="C297" s="24"/>
      <c r="D297" s="24"/>
      <c r="E297" s="24"/>
    </row>
    <row r="298" spans="1:5" s="2" customFormat="1">
      <c r="A298" s="25" t="s">
        <v>205</v>
      </c>
      <c r="B298" s="25" t="s">
        <v>16</v>
      </c>
      <c r="C298" s="25"/>
      <c r="D298" s="25"/>
      <c r="E298" s="25"/>
    </row>
    <row r="299" spans="1:5" s="2" customFormat="1">
      <c r="A299" s="24" t="s">
        <v>206</v>
      </c>
      <c r="B299" s="24" t="s">
        <v>18</v>
      </c>
      <c r="C299" s="24"/>
      <c r="D299" s="24"/>
      <c r="E299" s="24"/>
    </row>
    <row r="300" spans="1:5">
      <c r="A300" s="26" t="s">
        <v>25</v>
      </c>
      <c r="B300" s="27">
        <f>COUNTIF(B290:B299,"x")</f>
        <v>10</v>
      </c>
      <c r="C300" s="27">
        <f t="shared" ref="C300:D300" si="46">COUNTIF(C290:C299,"x")</f>
        <v>0</v>
      </c>
      <c r="D300" s="27">
        <f t="shared" si="46"/>
        <v>0</v>
      </c>
      <c r="E300" s="28"/>
    </row>
    <row r="301" spans="1:5" ht="25.5">
      <c r="A301" s="26" t="s">
        <v>34</v>
      </c>
      <c r="B301" s="36">
        <f>SUM(B300)</f>
        <v>10</v>
      </c>
      <c r="C301" s="36">
        <f t="shared" ref="C301:D301" si="47">SUM(C300)</f>
        <v>0</v>
      </c>
      <c r="D301" s="36">
        <f t="shared" si="47"/>
        <v>0</v>
      </c>
      <c r="E301" s="26"/>
    </row>
    <row r="302" spans="1:5">
      <c r="A302" s="26" t="s">
        <v>35</v>
      </c>
      <c r="B302" s="29">
        <f>B301/10</f>
        <v>1</v>
      </c>
      <c r="C302" s="29">
        <f t="shared" ref="C302:D302" si="48">C301/10</f>
        <v>0</v>
      </c>
      <c r="D302" s="29">
        <f t="shared" si="48"/>
        <v>0</v>
      </c>
      <c r="E302" s="26"/>
    </row>
    <row r="304" spans="1:5">
      <c r="A304" s="26" t="s">
        <v>207</v>
      </c>
      <c r="B304" s="26">
        <f>SUM(B301,B286,B254,B234,B223,B205,B194,B174,B141,B104,B73,B58,B44,B27)</f>
        <v>183</v>
      </c>
      <c r="C304" s="26">
        <f t="shared" ref="C304:D304" si="49">SUM(C301,C286,C254,C234,C223,C205,C194,C174,C141,C104,C73,C58,C44,C27)</f>
        <v>5</v>
      </c>
      <c r="D304" s="26">
        <f t="shared" si="49"/>
        <v>2</v>
      </c>
    </row>
    <row r="305" spans="1:5">
      <c r="A305" s="26" t="s">
        <v>35</v>
      </c>
      <c r="B305" s="37">
        <f>B304/190</f>
        <v>0.9631578947368421</v>
      </c>
      <c r="C305" s="37">
        <f t="shared" ref="C305:D305" si="50">C304/190</f>
        <v>2.6315789473684209E-2</v>
      </c>
      <c r="D305" s="37">
        <f t="shared" si="50"/>
        <v>1.0526315789473684E-2</v>
      </c>
    </row>
    <row r="320" spans="1:5" s="18" customFormat="1">
      <c r="A320" s="15"/>
      <c r="B320" s="16"/>
      <c r="C320" s="16"/>
      <c r="D320" s="16"/>
      <c r="E320" s="17"/>
    </row>
    <row r="334" spans="1:5" s="18" customFormat="1">
      <c r="A334" s="15"/>
      <c r="B334" s="16"/>
      <c r="C334" s="16"/>
      <c r="D334" s="16"/>
      <c r="E334" s="17"/>
    </row>
    <row r="357" spans="1:5" s="18" customFormat="1">
      <c r="A357" s="15"/>
      <c r="B357" s="16"/>
      <c r="C357" s="16"/>
      <c r="D357" s="16"/>
      <c r="E357" s="17"/>
    </row>
    <row r="358" spans="1:5" ht="22.5" customHeight="1"/>
  </sheetData>
  <mergeCells count="15">
    <mergeCell ref="A1:G1"/>
    <mergeCell ref="A289:E289"/>
    <mergeCell ref="A144:E144"/>
    <mergeCell ref="A107:E107"/>
    <mergeCell ref="A177:E177"/>
    <mergeCell ref="A7:E7"/>
    <mergeCell ref="A30:E30"/>
    <mergeCell ref="A47:E47"/>
    <mergeCell ref="A61:E61"/>
    <mergeCell ref="A76:E76"/>
    <mergeCell ref="A3:E3"/>
    <mergeCell ref="A5:A6"/>
    <mergeCell ref="B5:D5"/>
    <mergeCell ref="E5:E6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showGridLines="0" zoomScaleNormal="100" workbookViewId="0">
      <selection activeCell="H3" sqref="H3"/>
    </sheetView>
  </sheetViews>
  <sheetFormatPr defaultRowHeight="15"/>
  <cols>
    <col min="1" max="1" width="51.140625" customWidth="1"/>
    <col min="2" max="2" width="19.28515625" customWidth="1"/>
    <col min="3" max="3" width="18.7109375" customWidth="1"/>
    <col min="4" max="4" width="18.140625" customWidth="1"/>
    <col min="5" max="5" width="29.85546875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84" customHeight="1"/>
    <row r="3" spans="1:7" s="2" customFormat="1" ht="111.75" customHeight="1">
      <c r="A3" s="70" t="s">
        <v>208</v>
      </c>
      <c r="B3" s="71"/>
      <c r="C3" s="71"/>
      <c r="D3" s="71"/>
      <c r="E3" s="71"/>
    </row>
    <row r="4" spans="1:7" s="2" customFormat="1" ht="25.5" customHeight="1">
      <c r="A4" s="72" t="s">
        <v>209</v>
      </c>
      <c r="B4" s="72"/>
      <c r="C4" s="72"/>
      <c r="D4" s="72"/>
      <c r="E4" s="72"/>
    </row>
    <row r="5" spans="1:7" s="6" customFormat="1" ht="17.25" customHeight="1">
      <c r="A5" s="60" t="s">
        <v>7</v>
      </c>
      <c r="B5" s="60" t="s">
        <v>8</v>
      </c>
      <c r="C5" s="60"/>
      <c r="D5" s="60"/>
      <c r="E5" s="60" t="s">
        <v>9</v>
      </c>
    </row>
    <row r="6" spans="1:7" s="6" customFormat="1" ht="25.5">
      <c r="A6" s="60"/>
      <c r="B6" s="19" t="s">
        <v>10</v>
      </c>
      <c r="C6" s="19" t="s">
        <v>11</v>
      </c>
      <c r="D6" s="19" t="s">
        <v>12</v>
      </c>
      <c r="E6" s="60"/>
    </row>
    <row r="7" spans="1:7" s="6" customFormat="1" ht="17.25" customHeight="1">
      <c r="A7" s="62" t="s">
        <v>210</v>
      </c>
      <c r="B7" s="62"/>
      <c r="C7" s="62"/>
      <c r="D7" s="62"/>
      <c r="E7" s="62"/>
    </row>
    <row r="8" spans="1:7" s="6" customFormat="1" ht="17.25" customHeight="1">
      <c r="A8" s="24" t="s">
        <v>211</v>
      </c>
      <c r="B8" s="22" t="s">
        <v>16</v>
      </c>
      <c r="C8" s="22"/>
      <c r="D8" s="22"/>
      <c r="E8" s="22"/>
    </row>
    <row r="9" spans="1:7" s="6" customFormat="1" ht="17.25" customHeight="1">
      <c r="A9" s="25" t="s">
        <v>212</v>
      </c>
      <c r="B9" s="23" t="s">
        <v>16</v>
      </c>
      <c r="C9" s="23"/>
      <c r="D9" s="23"/>
      <c r="E9" s="23"/>
    </row>
    <row r="10" spans="1:7" s="6" customFormat="1" ht="17.25" customHeight="1">
      <c r="A10" s="26" t="s">
        <v>25</v>
      </c>
      <c r="B10" s="27">
        <f>COUNTIF(B8:B9,"x")</f>
        <v>2</v>
      </c>
      <c r="C10" s="27">
        <f t="shared" ref="C10:D10" si="0">COUNTIF(C8:C9,"x")</f>
        <v>0</v>
      </c>
      <c r="D10" s="27">
        <f t="shared" si="0"/>
        <v>0</v>
      </c>
      <c r="E10" s="28"/>
    </row>
    <row r="11" spans="1:7" s="6" customFormat="1" ht="17.25" customHeight="1">
      <c r="A11" s="62" t="s">
        <v>213</v>
      </c>
      <c r="B11" s="62"/>
      <c r="C11" s="62"/>
      <c r="D11" s="62"/>
      <c r="E11" s="62"/>
    </row>
    <row r="12" spans="1:7" s="6" customFormat="1" ht="17.25" customHeight="1">
      <c r="A12" s="24" t="s">
        <v>214</v>
      </c>
      <c r="B12" s="24" t="s">
        <v>16</v>
      </c>
      <c r="C12" s="24"/>
      <c r="D12" s="24"/>
      <c r="E12" s="24"/>
    </row>
    <row r="13" spans="1:7" s="6" customFormat="1" ht="17.25" customHeight="1">
      <c r="A13" s="25" t="s">
        <v>215</v>
      </c>
      <c r="B13" s="25" t="s">
        <v>16</v>
      </c>
      <c r="C13" s="25"/>
      <c r="D13" s="25"/>
      <c r="E13" s="25"/>
    </row>
    <row r="14" spans="1:7" s="6" customFormat="1" ht="17.25" customHeight="1">
      <c r="A14" s="24" t="s">
        <v>216</v>
      </c>
      <c r="B14" s="24" t="s">
        <v>18</v>
      </c>
      <c r="C14" s="24"/>
      <c r="D14" s="24"/>
      <c r="E14" s="24"/>
    </row>
    <row r="15" spans="1:7" s="6" customFormat="1" ht="17.25" customHeight="1">
      <c r="A15" s="25" t="s">
        <v>217</v>
      </c>
      <c r="B15" s="25" t="s">
        <v>18</v>
      </c>
      <c r="C15" s="25"/>
      <c r="D15" s="25"/>
      <c r="E15" s="25"/>
    </row>
    <row r="16" spans="1:7" s="6" customFormat="1" ht="17.25" customHeight="1">
      <c r="A16" s="26" t="s">
        <v>25</v>
      </c>
      <c r="B16" s="27">
        <f>COUNTIF(B12:B15,"x")</f>
        <v>4</v>
      </c>
      <c r="C16" s="27">
        <f>COUNTIF(C12:C15,"x")</f>
        <v>0</v>
      </c>
      <c r="D16" s="27">
        <f>COUNTIF(D12:D15,"x")</f>
        <v>0</v>
      </c>
      <c r="E16" s="28"/>
    </row>
    <row r="17" spans="1:5" s="6" customFormat="1" ht="17.25" customHeight="1">
      <c r="A17" s="63" t="s">
        <v>218</v>
      </c>
      <c r="B17" s="62"/>
      <c r="C17" s="62"/>
      <c r="D17" s="62"/>
      <c r="E17" s="62"/>
    </row>
    <row r="18" spans="1:5" s="6" customFormat="1" ht="17.25" customHeight="1">
      <c r="A18" s="30" t="s">
        <v>219</v>
      </c>
      <c r="B18" s="23" t="s">
        <v>16</v>
      </c>
      <c r="C18" s="23"/>
      <c r="D18" s="23"/>
      <c r="E18" s="23"/>
    </row>
    <row r="19" spans="1:5" s="6" customFormat="1" ht="17.25" customHeight="1">
      <c r="A19" s="26" t="s">
        <v>25</v>
      </c>
      <c r="B19" s="27">
        <f>COUNTIF(B18,"x")</f>
        <v>1</v>
      </c>
      <c r="C19" s="27">
        <f t="shared" ref="C19:D19" si="1">COUNTIF(C18,"x")</f>
        <v>0</v>
      </c>
      <c r="D19" s="27">
        <f t="shared" si="1"/>
        <v>0</v>
      </c>
      <c r="E19" s="28"/>
    </row>
    <row r="20" spans="1:5" s="6" customFormat="1" ht="24.95" customHeight="1">
      <c r="A20" s="64" t="s">
        <v>220</v>
      </c>
      <c r="B20" s="64"/>
      <c r="C20" s="64"/>
      <c r="D20" s="64"/>
      <c r="E20" s="64"/>
    </row>
    <row r="21" spans="1:5" s="6" customFormat="1" ht="24.95" customHeight="1">
      <c r="A21" s="25" t="s">
        <v>221</v>
      </c>
      <c r="B21" s="25" t="s">
        <v>16</v>
      </c>
      <c r="C21" s="25"/>
      <c r="D21" s="25"/>
      <c r="E21" s="25"/>
    </row>
    <row r="22" spans="1:5" s="6" customFormat="1" ht="17.25" customHeight="1">
      <c r="A22" s="24" t="s">
        <v>222</v>
      </c>
      <c r="B22" s="24" t="s">
        <v>16</v>
      </c>
      <c r="C22" s="24"/>
      <c r="D22" s="24"/>
      <c r="E22" s="24"/>
    </row>
    <row r="23" spans="1:5" s="6" customFormat="1" ht="17.25" customHeight="1">
      <c r="A23" s="25" t="s">
        <v>223</v>
      </c>
      <c r="B23" s="25" t="s">
        <v>16</v>
      </c>
      <c r="C23" s="25"/>
      <c r="D23" s="25"/>
      <c r="E23" s="25"/>
    </row>
    <row r="24" spans="1:5" s="6" customFormat="1" ht="17.25" customHeight="1">
      <c r="A24" s="24" t="s">
        <v>224</v>
      </c>
      <c r="B24" s="24" t="s">
        <v>16</v>
      </c>
      <c r="C24" s="24"/>
      <c r="D24" s="24"/>
      <c r="E24" s="24"/>
    </row>
    <row r="25" spans="1:5" s="6" customFormat="1" ht="17.25" customHeight="1">
      <c r="A25" s="23" t="s">
        <v>225</v>
      </c>
      <c r="B25" s="23" t="s">
        <v>16</v>
      </c>
      <c r="C25" s="23"/>
      <c r="D25" s="23"/>
      <c r="E25" s="23"/>
    </row>
    <row r="26" spans="1:5" s="6" customFormat="1" ht="17.25" customHeight="1">
      <c r="A26" s="24" t="s">
        <v>226</v>
      </c>
      <c r="B26" s="24" t="s">
        <v>16</v>
      </c>
      <c r="C26" s="24"/>
      <c r="D26" s="24"/>
      <c r="E26" s="24"/>
    </row>
    <row r="27" spans="1:5" s="6" customFormat="1" ht="17.25" customHeight="1">
      <c r="A27" s="23" t="s">
        <v>227</v>
      </c>
      <c r="B27" s="23" t="s">
        <v>18</v>
      </c>
      <c r="C27" s="23"/>
      <c r="D27" s="23"/>
      <c r="E27" s="23"/>
    </row>
    <row r="28" spans="1:5" s="6" customFormat="1" ht="17.25" customHeight="1">
      <c r="A28" s="24" t="s">
        <v>228</v>
      </c>
      <c r="B28" s="24" t="s">
        <v>18</v>
      </c>
      <c r="C28" s="24"/>
      <c r="D28" s="24"/>
      <c r="E28" s="24"/>
    </row>
    <row r="29" spans="1:5" s="6" customFormat="1" ht="17.25" customHeight="1">
      <c r="A29" s="26" t="s">
        <v>25</v>
      </c>
      <c r="B29" s="27">
        <f>COUNTIF(B21:B28,"x")</f>
        <v>8</v>
      </c>
      <c r="C29" s="27">
        <f>COUNTIF(C21:C28,"x")</f>
        <v>0</v>
      </c>
      <c r="D29" s="27">
        <f>COUNTIF(D21:D28,"x")</f>
        <v>0</v>
      </c>
      <c r="E29" s="28"/>
    </row>
    <row r="30" spans="1:5" s="6" customFormat="1" ht="33" customHeight="1">
      <c r="A30" s="64" t="s">
        <v>229</v>
      </c>
      <c r="B30" s="64"/>
      <c r="C30" s="64"/>
      <c r="D30" s="64"/>
      <c r="E30" s="64"/>
    </row>
    <row r="31" spans="1:5" s="6" customFormat="1" ht="17.25" customHeight="1">
      <c r="A31" s="24" t="s">
        <v>230</v>
      </c>
      <c r="B31" s="24" t="s">
        <v>18</v>
      </c>
      <c r="C31" s="24"/>
      <c r="D31" s="24"/>
      <c r="E31" s="24"/>
    </row>
    <row r="32" spans="1:5" s="6" customFormat="1" ht="17.25" customHeight="1">
      <c r="A32" s="23" t="s">
        <v>231</v>
      </c>
      <c r="B32" s="23" t="s">
        <v>18</v>
      </c>
      <c r="C32" s="23"/>
      <c r="D32" s="23"/>
      <c r="E32" s="23"/>
    </row>
    <row r="33" spans="1:5" s="6" customFormat="1" ht="17.25" customHeight="1">
      <c r="A33" s="24" t="s">
        <v>232</v>
      </c>
      <c r="B33" s="24" t="s">
        <v>18</v>
      </c>
      <c r="C33" s="24"/>
      <c r="D33" s="24"/>
      <c r="E33" s="24"/>
    </row>
    <row r="34" spans="1:5" s="6" customFormat="1" ht="17.25" customHeight="1">
      <c r="A34" s="23" t="s">
        <v>233</v>
      </c>
      <c r="B34" s="23" t="s">
        <v>18</v>
      </c>
      <c r="C34" s="23"/>
      <c r="D34" s="23"/>
      <c r="E34" s="23"/>
    </row>
    <row r="35" spans="1:5" s="6" customFormat="1" ht="17.25" customHeight="1">
      <c r="A35" s="26" t="s">
        <v>25</v>
      </c>
      <c r="B35" s="27">
        <f>COUNTIF(B30:B34,"x")</f>
        <v>4</v>
      </c>
      <c r="C35" s="27">
        <f>COUNTIF(C30:C34,"x")</f>
        <v>0</v>
      </c>
      <c r="D35" s="27">
        <f>COUNTIF(D30:D34,"x")</f>
        <v>0</v>
      </c>
      <c r="E35" s="28"/>
    </row>
    <row r="36" spans="1:5" s="6" customFormat="1" ht="17.25" customHeight="1">
      <c r="A36" s="26" t="s">
        <v>234</v>
      </c>
      <c r="B36" s="26">
        <f>SUM(B29,B35,B16,B19,B10)</f>
        <v>19</v>
      </c>
      <c r="C36" s="26">
        <f>SUM(C29,C35,C16,C19,C10)</f>
        <v>0</v>
      </c>
      <c r="D36" s="26">
        <f>SUM(D29,D35,D16,D19,D10)</f>
        <v>0</v>
      </c>
      <c r="E36" s="26"/>
    </row>
    <row r="37" spans="1:5" s="6" customFormat="1" ht="17.25" customHeight="1">
      <c r="A37" s="26" t="s">
        <v>35</v>
      </c>
      <c r="B37" s="37">
        <f>B36/19</f>
        <v>1</v>
      </c>
      <c r="C37" s="37">
        <f t="shared" ref="C37:D37" si="2">C36/19</f>
        <v>0</v>
      </c>
      <c r="D37" s="37">
        <f t="shared" si="2"/>
        <v>0</v>
      </c>
      <c r="E37" s="26"/>
    </row>
    <row r="38" spans="1:5" s="6" customFormat="1" ht="17.25" customHeight="1">
      <c r="A38" s="67"/>
      <c r="B38" s="68"/>
      <c r="C38" s="68"/>
      <c r="D38" s="68"/>
      <c r="E38" s="69"/>
    </row>
    <row r="39" spans="1:5" s="6" customFormat="1" ht="21" customHeight="1">
      <c r="A39" s="72" t="s">
        <v>235</v>
      </c>
      <c r="B39" s="72"/>
      <c r="C39" s="72"/>
      <c r="D39" s="72"/>
      <c r="E39" s="73"/>
    </row>
    <row r="40" spans="1:5" s="6" customFormat="1" ht="17.25" customHeight="1">
      <c r="A40" s="60" t="s">
        <v>7</v>
      </c>
      <c r="B40" s="60" t="s">
        <v>8</v>
      </c>
      <c r="C40" s="60"/>
      <c r="D40" s="66"/>
      <c r="E40" s="60" t="s">
        <v>9</v>
      </c>
    </row>
    <row r="41" spans="1:5" s="6" customFormat="1" ht="26.25" customHeight="1">
      <c r="A41" s="60"/>
      <c r="B41" s="19" t="s">
        <v>10</v>
      </c>
      <c r="C41" s="19" t="s">
        <v>11</v>
      </c>
      <c r="D41" s="46" t="s">
        <v>12</v>
      </c>
      <c r="E41" s="60"/>
    </row>
    <row r="42" spans="1:5" s="6" customFormat="1" ht="26.25" customHeight="1">
      <c r="A42" s="64" t="s">
        <v>236</v>
      </c>
      <c r="B42" s="64"/>
      <c r="C42" s="64"/>
      <c r="D42" s="64"/>
      <c r="E42" s="65"/>
    </row>
    <row r="43" spans="1:5" s="6" customFormat="1" ht="17.25" customHeight="1">
      <c r="A43" s="23" t="s">
        <v>237</v>
      </c>
      <c r="B43" s="23"/>
      <c r="C43" s="23" t="s">
        <v>18</v>
      </c>
      <c r="D43" s="23"/>
      <c r="E43" s="23"/>
    </row>
    <row r="44" spans="1:5" s="6" customFormat="1" ht="17.25" customHeight="1">
      <c r="A44" s="24" t="s">
        <v>238</v>
      </c>
      <c r="B44" s="24" t="s">
        <v>16</v>
      </c>
      <c r="C44" s="24"/>
      <c r="D44" s="24"/>
      <c r="E44" s="24"/>
    </row>
    <row r="45" spans="1:5" s="6" customFormat="1" ht="17.25" customHeight="1">
      <c r="A45" s="26" t="s">
        <v>25</v>
      </c>
      <c r="B45" s="27">
        <f>COUNTIF(B43:B44,"x")</f>
        <v>1</v>
      </c>
      <c r="C45" s="27">
        <f>COUNTIF(C43:C44,"x")</f>
        <v>1</v>
      </c>
      <c r="D45" s="27">
        <f>COUNTIF(D43:D44,"x")</f>
        <v>0</v>
      </c>
      <c r="E45" s="28"/>
    </row>
    <row r="46" spans="1:5">
      <c r="A46" s="26" t="s">
        <v>239</v>
      </c>
      <c r="B46" s="26">
        <f>B45</f>
        <v>1</v>
      </c>
      <c r="C46" s="26">
        <f>C45</f>
        <v>1</v>
      </c>
      <c r="D46" s="26">
        <f t="shared" ref="D46" si="3">D45</f>
        <v>0</v>
      </c>
      <c r="E46" s="26"/>
    </row>
    <row r="47" spans="1:5">
      <c r="A47" s="26" t="s">
        <v>35</v>
      </c>
      <c r="B47" s="37">
        <f>B46/2</f>
        <v>0.5</v>
      </c>
      <c r="C47" s="37">
        <f>C46/2</f>
        <v>0.5</v>
      </c>
      <c r="D47" s="37">
        <f t="shared" ref="D47" si="4">D46/2</f>
        <v>0</v>
      </c>
      <c r="E47" s="26"/>
    </row>
    <row r="49" spans="1:4">
      <c r="A49" s="4" t="s">
        <v>207</v>
      </c>
      <c r="B49" s="4">
        <f>SUM(B46,B36)</f>
        <v>20</v>
      </c>
      <c r="C49" s="4">
        <f t="shared" ref="C49:D49" si="5">SUM(C46,C36)</f>
        <v>1</v>
      </c>
      <c r="D49" s="4">
        <f t="shared" si="5"/>
        <v>0</v>
      </c>
    </row>
    <row r="50" spans="1:4">
      <c r="A50" s="4" t="s">
        <v>35</v>
      </c>
      <c r="B50" s="13">
        <f>B49/21</f>
        <v>0.95238095238095233</v>
      </c>
      <c r="C50" s="13">
        <f t="shared" ref="C50:D50" si="6">C49/21</f>
        <v>4.7619047619047616E-2</v>
      </c>
      <c r="D50" s="13">
        <f t="shared" si="6"/>
        <v>0</v>
      </c>
    </row>
  </sheetData>
  <mergeCells count="17">
    <mergeCell ref="A42:E42"/>
    <mergeCell ref="A40:A41"/>
    <mergeCell ref="B40:D40"/>
    <mergeCell ref="E40:E41"/>
    <mergeCell ref="A5:A6"/>
    <mergeCell ref="B5:D5"/>
    <mergeCell ref="E5:E6"/>
    <mergeCell ref="A30:E30"/>
    <mergeCell ref="A38:E38"/>
    <mergeCell ref="A39:E39"/>
    <mergeCell ref="A7:E7"/>
    <mergeCell ref="A11:E11"/>
    <mergeCell ref="A17:E17"/>
    <mergeCell ref="A1:G1"/>
    <mergeCell ref="A20:E20"/>
    <mergeCell ref="A3:E3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showGridLines="0" zoomScaleNormal="100" workbookViewId="0">
      <selection sqref="A1:XFD1"/>
    </sheetView>
  </sheetViews>
  <sheetFormatPr defaultRowHeight="15"/>
  <cols>
    <col min="1" max="1" width="51.140625" customWidth="1"/>
    <col min="2" max="5" width="21.7109375" customWidth="1"/>
    <col min="6" max="6" width="30.5703125" customWidth="1"/>
  </cols>
  <sheetData>
    <row r="1" spans="1:7" s="1" customFormat="1" ht="69.75" customHeight="1" thickBot="1">
      <c r="A1" s="53"/>
      <c r="B1" s="53"/>
      <c r="C1" s="53"/>
      <c r="D1" s="53"/>
      <c r="E1" s="53"/>
      <c r="F1" s="53"/>
      <c r="G1" s="53"/>
    </row>
    <row r="2" spans="1:7" s="2" customFormat="1" ht="93" customHeight="1"/>
    <row r="3" spans="1:7" s="2" customFormat="1" ht="119.25" customHeight="1">
      <c r="A3" s="70" t="s">
        <v>240</v>
      </c>
      <c r="B3" s="71"/>
      <c r="C3" s="71"/>
      <c r="D3" s="71"/>
      <c r="E3" s="71"/>
    </row>
    <row r="4" spans="1:7" s="2" customFormat="1" ht="25.5" customHeight="1">
      <c r="A4" s="72" t="s">
        <v>209</v>
      </c>
      <c r="B4" s="72"/>
      <c r="C4" s="72"/>
      <c r="D4" s="72"/>
      <c r="E4" s="72"/>
    </row>
    <row r="5" spans="1:7" s="6" customFormat="1" ht="17.25" customHeight="1">
      <c r="A5" s="60" t="s">
        <v>7</v>
      </c>
      <c r="B5" s="60" t="s">
        <v>8</v>
      </c>
      <c r="C5" s="60"/>
      <c r="D5" s="60"/>
      <c r="E5" s="60" t="s">
        <v>9</v>
      </c>
    </row>
    <row r="6" spans="1:7" s="6" customFormat="1" ht="25.5">
      <c r="A6" s="60"/>
      <c r="B6" s="19" t="s">
        <v>10</v>
      </c>
      <c r="C6" s="19" t="s">
        <v>11</v>
      </c>
      <c r="D6" s="19" t="s">
        <v>12</v>
      </c>
      <c r="E6" s="60"/>
    </row>
    <row r="7" spans="1:7" s="6" customFormat="1" ht="24" customHeight="1">
      <c r="A7" s="74" t="s">
        <v>241</v>
      </c>
      <c r="B7" s="75"/>
      <c r="C7" s="75"/>
      <c r="D7" s="75"/>
      <c r="E7" s="76"/>
    </row>
    <row r="8" spans="1:7" s="6" customFormat="1" ht="20.25" customHeight="1">
      <c r="A8" s="47" t="s">
        <v>242</v>
      </c>
      <c r="B8" s="47" t="s">
        <v>16</v>
      </c>
      <c r="C8" s="47"/>
      <c r="D8" s="47"/>
      <c r="E8" s="47"/>
    </row>
    <row r="9" spans="1:7" s="6" customFormat="1" ht="20.25" customHeight="1">
      <c r="A9" s="48" t="s">
        <v>243</v>
      </c>
      <c r="B9" s="48" t="s">
        <v>18</v>
      </c>
      <c r="C9" s="48"/>
      <c r="D9" s="48"/>
      <c r="E9" s="48"/>
    </row>
    <row r="10" spans="1:7" s="6" customFormat="1" ht="20.25" customHeight="1">
      <c r="A10" s="47" t="s">
        <v>244</v>
      </c>
      <c r="B10" s="47" t="s">
        <v>16</v>
      </c>
      <c r="C10" s="47"/>
      <c r="D10" s="47"/>
      <c r="E10" s="47"/>
    </row>
    <row r="11" spans="1:7" s="6" customFormat="1" ht="20.25" customHeight="1">
      <c r="A11" s="48" t="s">
        <v>245</v>
      </c>
      <c r="B11" s="48" t="s">
        <v>16</v>
      </c>
      <c r="C11" s="48"/>
      <c r="D11" s="48"/>
      <c r="E11" s="48"/>
    </row>
    <row r="12" spans="1:7">
      <c r="A12" s="26" t="s">
        <v>25</v>
      </c>
      <c r="B12" s="27">
        <f>COUNTIF(B8:B11,"x")</f>
        <v>4</v>
      </c>
      <c r="C12" s="27">
        <f t="shared" ref="C12:D12" si="0">COUNTIF(C8:C11,"x")</f>
        <v>0</v>
      </c>
      <c r="D12" s="27">
        <f t="shared" si="0"/>
        <v>0</v>
      </c>
      <c r="E12" s="27"/>
    </row>
    <row r="13" spans="1:7">
      <c r="A13" s="26" t="s">
        <v>234</v>
      </c>
      <c r="B13" s="26">
        <f>B12</f>
        <v>4</v>
      </c>
      <c r="C13" s="26">
        <f t="shared" ref="C13:D13" si="1">C12</f>
        <v>0</v>
      </c>
      <c r="D13" s="26">
        <f t="shared" si="1"/>
        <v>0</v>
      </c>
      <c r="E13" s="26"/>
    </row>
    <row r="14" spans="1:7">
      <c r="A14" s="26" t="s">
        <v>35</v>
      </c>
      <c r="B14" s="37">
        <f>B13/4</f>
        <v>1</v>
      </c>
      <c r="C14" s="37">
        <f t="shared" ref="C14:D14" si="2">C13/4</f>
        <v>0</v>
      </c>
      <c r="D14" s="37">
        <f t="shared" si="2"/>
        <v>0</v>
      </c>
      <c r="E14" s="26"/>
    </row>
    <row r="16" spans="1:7">
      <c r="A16" s="4" t="s">
        <v>207</v>
      </c>
      <c r="B16" s="4">
        <f>B13</f>
        <v>4</v>
      </c>
      <c r="C16" s="4">
        <f t="shared" ref="C16:D16" si="3">C13</f>
        <v>0</v>
      </c>
      <c r="D16" s="4">
        <f t="shared" si="3"/>
        <v>0</v>
      </c>
    </row>
    <row r="17" spans="1:4">
      <c r="A17" s="4" t="s">
        <v>35</v>
      </c>
      <c r="B17" s="13">
        <f>B16/4</f>
        <v>1</v>
      </c>
      <c r="C17" s="13">
        <f t="shared" ref="C17:D17" si="4">C16/4</f>
        <v>0</v>
      </c>
      <c r="D17" s="13">
        <f t="shared" si="4"/>
        <v>0</v>
      </c>
    </row>
  </sheetData>
  <mergeCells count="7">
    <mergeCell ref="A7:E7"/>
    <mergeCell ref="A1:G1"/>
    <mergeCell ref="A3:E3"/>
    <mergeCell ref="A4:E4"/>
    <mergeCell ref="A5:A6"/>
    <mergeCell ref="B5:D5"/>
    <mergeCell ref="E5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7" workbookViewId="0">
      <selection activeCell="C19" sqref="C19"/>
    </sheetView>
  </sheetViews>
  <sheetFormatPr defaultRowHeight="15"/>
  <cols>
    <col min="1" max="1" width="82.140625" bestFit="1" customWidth="1"/>
    <col min="2" max="2" width="10.28515625" bestFit="1" customWidth="1"/>
    <col min="3" max="3" width="22.85546875" bestFit="1" customWidth="1"/>
    <col min="4" max="4" width="14.42578125" bestFit="1" customWidth="1"/>
  </cols>
  <sheetData>
    <row r="1" spans="1:4">
      <c r="A1" s="77" t="s">
        <v>246</v>
      </c>
      <c r="B1" s="77"/>
      <c r="C1" s="77"/>
      <c r="D1" s="77"/>
    </row>
    <row r="3" spans="1:4">
      <c r="A3" s="7" t="s">
        <v>209</v>
      </c>
      <c r="B3" s="8" t="s">
        <v>247</v>
      </c>
      <c r="C3" s="8" t="s">
        <v>248</v>
      </c>
      <c r="D3" s="8" t="s">
        <v>249</v>
      </c>
    </row>
    <row r="4" spans="1:4">
      <c r="A4" t="str">
        <f>'ESTRUTURA E EQUIPAMENTOS'!A7</f>
        <v>Recepção/sala de espera/agendamento</v>
      </c>
      <c r="B4" s="9">
        <f>'ESTRUTURA E EQUIPAMENTOS'!B28</f>
        <v>1</v>
      </c>
      <c r="C4" s="9">
        <f>'ESTRUTURA E EQUIPAMENTOS'!C28</f>
        <v>0</v>
      </c>
      <c r="D4" s="9">
        <f>'ESTRUTURA E EQUIPAMENTOS'!D28</f>
        <v>0</v>
      </c>
    </row>
    <row r="5" spans="1:4">
      <c r="A5" t="s">
        <v>250</v>
      </c>
      <c r="B5" s="9">
        <f>'ESTRUTURA E EQUIPAMENTOS'!B45</f>
        <v>0.88888888888888884</v>
      </c>
      <c r="C5" s="9">
        <f>'ESTRUTURA E EQUIPAMENTOS'!C45</f>
        <v>0.1111111111111111</v>
      </c>
      <c r="D5" s="9">
        <f>'ESTRUTURA E EQUIPAMENTOS'!D45</f>
        <v>0</v>
      </c>
    </row>
    <row r="6" spans="1:4">
      <c r="A6" t="s">
        <v>251</v>
      </c>
      <c r="B6" s="9">
        <f>'ESTRUTURA E EQUIPAMENTOS'!B59</f>
        <v>0.83333333333333337</v>
      </c>
      <c r="C6" s="9">
        <f>'ESTRUTURA E EQUIPAMENTOS'!C59</f>
        <v>0.16666666666666666</v>
      </c>
      <c r="D6" s="9">
        <f>'ESTRUTURA E EQUIPAMENTOS'!D59</f>
        <v>0</v>
      </c>
    </row>
    <row r="7" spans="1:4">
      <c r="A7" t="s">
        <v>252</v>
      </c>
      <c r="B7" s="9">
        <f>'ESTRUTURA E EQUIPAMENTOS'!B74</f>
        <v>1</v>
      </c>
      <c r="C7" s="9">
        <f>'ESTRUTURA E EQUIPAMENTOS'!C74</f>
        <v>0</v>
      </c>
      <c r="D7" s="9">
        <f>'ESTRUTURA E EQUIPAMENTOS'!D74</f>
        <v>0</v>
      </c>
    </row>
    <row r="8" spans="1:4">
      <c r="A8" t="s">
        <v>253</v>
      </c>
      <c r="B8" s="9">
        <f>'ESTRUTURA E EQUIPAMENTOS'!B105</f>
        <v>1</v>
      </c>
      <c r="C8" s="9">
        <f>'ESTRUTURA E EQUIPAMENTOS'!C105</f>
        <v>0</v>
      </c>
      <c r="D8" s="9">
        <f>'ESTRUTURA E EQUIPAMENTOS'!D105</f>
        <v>0</v>
      </c>
    </row>
    <row r="9" spans="1:4">
      <c r="A9" t="str">
        <f>'ESTRUTURA E EQUIPAMENTOS'!A107</f>
        <v>Fisioterapia</v>
      </c>
      <c r="B9" s="9">
        <f>'ESTRUTURA E EQUIPAMENTOS'!B142</f>
        <v>0.96551724137931039</v>
      </c>
      <c r="C9" s="9">
        <f>'ESTRUTURA E EQUIPAMENTOS'!C142</f>
        <v>0</v>
      </c>
      <c r="D9" s="9">
        <f>'ESTRUTURA E EQUIPAMENTOS'!D142</f>
        <v>3.4482758620689655E-2</v>
      </c>
    </row>
    <row r="10" spans="1:4">
      <c r="A10" t="s">
        <v>254</v>
      </c>
      <c r="B10" s="9">
        <f>'ESTRUTURA E EQUIPAMENTOS'!B175</f>
        <v>0.96</v>
      </c>
      <c r="C10" s="9">
        <f>'ESTRUTURA E EQUIPAMENTOS'!C175</f>
        <v>0</v>
      </c>
      <c r="D10" s="9">
        <f>'ESTRUTURA E EQUIPAMENTOS'!D175</f>
        <v>0.04</v>
      </c>
    </row>
    <row r="11" spans="1:4">
      <c r="A11" t="s">
        <v>255</v>
      </c>
      <c r="B11" s="9">
        <f>'ESTRUTURA E EQUIPAMENTOS'!B195</f>
        <v>0.91666666666666663</v>
      </c>
      <c r="C11" s="9">
        <f>'ESTRUTURA E EQUIPAMENTOS'!C195</f>
        <v>8.3333333333333329E-2</v>
      </c>
      <c r="D11" s="9">
        <f>'ESTRUTURA E EQUIPAMENTOS'!D195</f>
        <v>0</v>
      </c>
    </row>
    <row r="12" spans="1:4">
      <c r="A12" t="str">
        <f>'ESTRUTURA E EQUIPAMENTOS'!A197</f>
        <v>Coordenação assistencial</v>
      </c>
      <c r="B12" s="9">
        <f>'ESTRUTURA E EQUIPAMENTOS'!B206</f>
        <v>1</v>
      </c>
      <c r="C12" s="9">
        <f>'ESTRUTURA E EQUIPAMENTOS'!C206</f>
        <v>0</v>
      </c>
      <c r="D12" s="9">
        <f>'ESTRUTURA E EQUIPAMENTOS'!D206</f>
        <v>0</v>
      </c>
    </row>
    <row r="13" spans="1:4">
      <c r="A13" t="s">
        <v>154</v>
      </c>
      <c r="B13" s="9">
        <f>'ESTRUTURA E EQUIPAMENTOS'!B224</f>
        <v>0.9</v>
      </c>
      <c r="C13" s="9">
        <f>'ESTRUTURA E EQUIPAMENTOS'!C224</f>
        <v>0.1</v>
      </c>
      <c r="D13" s="9">
        <f>'ESTRUTURA E EQUIPAMENTOS'!D224</f>
        <v>0</v>
      </c>
    </row>
    <row r="14" spans="1:4">
      <c r="A14" t="s">
        <v>165</v>
      </c>
      <c r="B14" s="9">
        <f>'ESTRUTURA E EQUIPAMENTOS'!B235</f>
        <v>0.8</v>
      </c>
      <c r="C14" s="9">
        <f>'ESTRUTURA E EQUIPAMENTOS'!C235</f>
        <v>0.2</v>
      </c>
      <c r="D14" s="9">
        <f>'ESTRUTURA E EQUIPAMENTOS'!D235</f>
        <v>0</v>
      </c>
    </row>
    <row r="15" spans="1:4">
      <c r="A15" t="s">
        <v>170</v>
      </c>
      <c r="B15" s="9">
        <f>'ESTRUTURA E EQUIPAMENTOS'!B255</f>
        <v>1</v>
      </c>
      <c r="C15" s="9">
        <f>'ESTRUTURA E EQUIPAMENTOS'!C255</f>
        <v>0</v>
      </c>
      <c r="D15" s="9">
        <f>'ESTRUTURA E EQUIPAMENTOS'!D255</f>
        <v>0</v>
      </c>
    </row>
    <row r="16" spans="1:4">
      <c r="A16" t="s">
        <v>182</v>
      </c>
      <c r="B16" s="9">
        <f>'ESTRUTURA E EQUIPAMENTOS'!B287</f>
        <v>1</v>
      </c>
      <c r="C16" s="9">
        <f>'ESTRUTURA E EQUIPAMENTOS'!C287</f>
        <v>0</v>
      </c>
      <c r="D16" s="9">
        <f>'ESTRUTURA E EQUIPAMENTOS'!D287</f>
        <v>0</v>
      </c>
    </row>
    <row r="17" spans="1:4">
      <c r="A17" t="str">
        <f>'ESTRUTURA E EQUIPAMENTOS'!A289</f>
        <v>Serviços de apoio</v>
      </c>
      <c r="B17" s="9">
        <f>'ESTRUTURA E EQUIPAMENTOS'!B302</f>
        <v>1</v>
      </c>
      <c r="C17" s="9">
        <f>'ESTRUTURA E EQUIPAMENTOS'!C302</f>
        <v>0</v>
      </c>
      <c r="D17" s="9">
        <f>'ESTRUTURA E EQUIPAMENTOS'!D302</f>
        <v>0</v>
      </c>
    </row>
    <row r="18" spans="1:4">
      <c r="A18" t="s">
        <v>256</v>
      </c>
      <c r="B18" s="9">
        <f>'ESTRUTURA E EQUIPAMENTOS'!B305</f>
        <v>0.9631578947368421</v>
      </c>
      <c r="C18" s="9">
        <f>'ESTRUTURA E EQUIPAMENTOS'!C305</f>
        <v>2.6315789473684209E-2</v>
      </c>
      <c r="D18" s="9">
        <f>'ESTRUTURA E EQUIPAMENTOS'!D305</f>
        <v>1.0526315789473684E-2</v>
      </c>
    </row>
    <row r="20" spans="1:4">
      <c r="A20" s="77" t="s">
        <v>257</v>
      </c>
      <c r="B20" s="77"/>
      <c r="C20" s="77"/>
      <c r="D20" s="77"/>
    </row>
    <row r="21" spans="1:4">
      <c r="A21" s="10"/>
      <c r="B21" s="8" t="s">
        <v>247</v>
      </c>
      <c r="C21" s="8" t="s">
        <v>248</v>
      </c>
      <c r="D21" s="8" t="s">
        <v>249</v>
      </c>
    </row>
    <row r="22" spans="1:4">
      <c r="A22" s="11" t="s">
        <v>258</v>
      </c>
      <c r="B22" s="9">
        <f>'EQUIPE MULTIPROFISSIONAL'!B37</f>
        <v>1</v>
      </c>
      <c r="C22" s="9">
        <f>'EQUIPE MULTIPROFISSIONAL'!C37</f>
        <v>0</v>
      </c>
      <c r="D22" s="9">
        <f>'EQUIPE MULTIPROFISSIONAL'!D37</f>
        <v>0</v>
      </c>
    </row>
    <row r="23" spans="1:4">
      <c r="A23" s="11" t="s">
        <v>259</v>
      </c>
      <c r="B23" s="9">
        <f>'EQUIPE MULTIPROFISSIONAL'!B47</f>
        <v>0.5</v>
      </c>
      <c r="C23" s="9">
        <f>'EQUIPE MULTIPROFISSIONAL'!C47</f>
        <v>0.5</v>
      </c>
      <c r="D23" s="9">
        <f>'EQUIPE MULTIPROFISSIONAL'!D47</f>
        <v>0</v>
      </c>
    </row>
    <row r="24" spans="1:4">
      <c r="A24" t="s">
        <v>260</v>
      </c>
      <c r="B24" s="9">
        <f>'EQUIPE MULTIPROFISSIONAL'!B50</f>
        <v>0.95238095238095233</v>
      </c>
      <c r="C24" s="9">
        <f>'EQUIPE MULTIPROFISSIONAL'!C50</f>
        <v>4.7619047619047616E-2</v>
      </c>
      <c r="D24" s="9">
        <f>'EQUIPE MULTIPROFISSIONAL'!D50</f>
        <v>0</v>
      </c>
    </row>
    <row r="26" spans="1:4">
      <c r="A26" s="77" t="s">
        <v>261</v>
      </c>
      <c r="B26" s="77"/>
      <c r="C26" s="77"/>
      <c r="D26" s="77"/>
    </row>
    <row r="27" spans="1:4">
      <c r="A27" s="7"/>
      <c r="B27" s="8" t="s">
        <v>247</v>
      </c>
      <c r="C27" s="8" t="s">
        <v>248</v>
      </c>
      <c r="D27" s="8" t="s">
        <v>249</v>
      </c>
    </row>
    <row r="28" spans="1:4">
      <c r="A28" s="11" t="s">
        <v>258</v>
      </c>
      <c r="B28" s="9">
        <f>'EXAMES E PROCEDIMENTOS'!B14</f>
        <v>1</v>
      </c>
      <c r="C28" s="9">
        <f>'EXAMES E PROCEDIMENTOS'!C14</f>
        <v>0</v>
      </c>
      <c r="D28" s="9">
        <f>'EXAMES E PROCEDIMENTOS'!D14</f>
        <v>0</v>
      </c>
    </row>
  </sheetData>
  <sheetProtection algorithmName="SHA-512" hashValue="vY65D9rSglfcsHyRWaLI6vtIKCRb2mehQ6b8XvdvDbD6NG2eiZsBvT9uSGwraRXyIk5/maxGPuUbx+y6n4rVKg==" saltValue="DcE4oqVWJYXadazfXAl7xA==" spinCount="100000" sheet="1" objects="1" scenarios="1"/>
  <mergeCells count="3">
    <mergeCell ref="A1:D1"/>
    <mergeCell ref="A20:D20"/>
    <mergeCell ref="A26:D2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"/>
  <sheetViews>
    <sheetView showGridLines="0" workbookViewId="0">
      <selection sqref="A1:XFD1"/>
    </sheetView>
  </sheetViews>
  <sheetFormatPr defaultRowHeight="15"/>
  <cols>
    <col min="1" max="1" width="5.140625" customWidth="1"/>
  </cols>
  <sheetData>
    <row r="1" spans="1:19" s="1" customFormat="1" ht="68.25" customHeight="1" thickBot="1">
      <c r="A1" s="53"/>
      <c r="B1" s="53"/>
      <c r="C1" s="53"/>
      <c r="D1" s="53"/>
      <c r="E1" s="53"/>
      <c r="F1" s="53"/>
      <c r="G1" s="53"/>
    </row>
    <row r="2" spans="1:19" ht="28.5">
      <c r="B2" s="78" t="s">
        <v>262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4" spans="1:19" ht="23.25">
      <c r="B4" s="79" t="s">
        <v>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28" spans="2:19" ht="28.5">
      <c r="B28" s="78" t="s">
        <v>263</v>
      </c>
      <c r="C28" s="78"/>
      <c r="D28" s="78"/>
      <c r="E28" s="78"/>
      <c r="F28" s="78"/>
      <c r="G28" s="78"/>
      <c r="H28" s="78"/>
      <c r="I28" s="78"/>
      <c r="J28" s="12"/>
      <c r="K28" s="12"/>
      <c r="L28" s="78" t="s">
        <v>264</v>
      </c>
      <c r="M28" s="78"/>
      <c r="N28" s="78"/>
      <c r="O28" s="78"/>
      <c r="P28" s="78"/>
      <c r="Q28" s="78"/>
      <c r="R28" s="78"/>
      <c r="S28" s="78"/>
    </row>
  </sheetData>
  <mergeCells count="5">
    <mergeCell ref="B2:S2"/>
    <mergeCell ref="B4:S4"/>
    <mergeCell ref="B28:I28"/>
    <mergeCell ref="L28:S28"/>
    <mergeCell ref="A1:G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e um novo documento." ma:contentTypeScope="" ma:versionID="22f939717deec3585eb904bcb4ce34d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32a2e6c7dcdb21150ad6487c54ba1ab8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Props1.xml><?xml version="1.0" encoding="utf-8"?>
<ds:datastoreItem xmlns:ds="http://schemas.openxmlformats.org/officeDocument/2006/customXml" ds:itemID="{5C46ECC2-7FD5-444B-86FB-CADFC6F730C2}"/>
</file>

<file path=customXml/itemProps2.xml><?xml version="1.0" encoding="utf-8"?>
<ds:datastoreItem xmlns:ds="http://schemas.openxmlformats.org/officeDocument/2006/customXml" ds:itemID="{6AEFD1B2-0F3A-440C-B9EE-E9F101C27762}"/>
</file>

<file path=customXml/itemProps3.xml><?xml version="1.0" encoding="utf-8"?>
<ds:datastoreItem xmlns:ds="http://schemas.openxmlformats.org/officeDocument/2006/customXml" ds:itemID="{8EB3CF7C-1FE1-4985-A96C-A4A2F7F44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2021-07-18T01:37:33Z</dcterms:created>
  <dcterms:modified xsi:type="dcterms:W3CDTF">2024-06-03T19:02:39Z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