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9"/>
  <workbookPr/>
  <mc:AlternateContent xmlns:mc="http://schemas.openxmlformats.org/markup-compatibility/2006">
    <mc:Choice Requires="x15">
      <x15ac:absPath xmlns:x15ac="http://schemas.microsoft.com/office/spreadsheetml/2010/11/ac" url="C:\Users\drt40758\Desktop\Nova pasta\"/>
    </mc:Choice>
  </mc:AlternateContent>
  <xr:revisionPtr revIDLastSave="0" documentId="8_{55DA872D-2B67-4779-AAA6-C36251941121}" xr6:coauthVersionLast="47" xr6:coauthVersionMax="47" xr10:uidLastSave="{00000000-0000-0000-0000-000000000000}"/>
  <bookViews>
    <workbookView xWindow="-120" yWindow="-120" windowWidth="20730" windowHeight="11160" tabRatio="856" firstSheet="1" activeTab="1" xr2:uid="{00000000-000D-0000-FFFF-FFFF00000000}"/>
  </bookViews>
  <sheets>
    <sheet name="DADOS DO AMBULATÓRIO" sheetId="7" r:id="rId1"/>
    <sheet name="ESTRUTURA E EQUIPAMENTOS" sheetId="2" r:id="rId2"/>
    <sheet name="EQUIPE MULTIPROFISSINAL" sheetId="3" r:id="rId3"/>
    <sheet name="EXAMES E PROCEDIMENTOS" sheetId="4" r:id="rId4"/>
    <sheet name="BD" sheetId="6" state="hidden" r:id="rId5"/>
    <sheet name="DASHBOARD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1" i="2" l="1"/>
  <c r="B236" i="2" l="1"/>
  <c r="C38" i="3"/>
  <c r="D38" i="3"/>
  <c r="C59" i="3"/>
  <c r="C60" i="3" s="1"/>
  <c r="D59" i="3"/>
  <c r="D60" i="3" s="1"/>
  <c r="C48" i="3"/>
  <c r="D48" i="3"/>
  <c r="D49" i="3" s="1"/>
  <c r="D50" i="3" s="1"/>
  <c r="D25" i="6" s="1"/>
  <c r="B48" i="3"/>
  <c r="B31" i="3"/>
  <c r="B38" i="3"/>
  <c r="C31" i="3"/>
  <c r="D31" i="3"/>
  <c r="B19" i="3"/>
  <c r="C16" i="3"/>
  <c r="B16" i="3"/>
  <c r="B10" i="3"/>
  <c r="C17" i="4"/>
  <c r="C18" i="4" s="1"/>
  <c r="C19" i="4" s="1"/>
  <c r="D17" i="4"/>
  <c r="D18" i="4" s="1"/>
  <c r="D19" i="4" s="1"/>
  <c r="C31" i="4"/>
  <c r="C32" i="4" s="1"/>
  <c r="C33" i="4" s="1"/>
  <c r="D31" i="4"/>
  <c r="D32" i="4" s="1"/>
  <c r="D33" i="4" s="1"/>
  <c r="C46" i="4"/>
  <c r="C47" i="4" s="1"/>
  <c r="D46" i="4"/>
  <c r="D47" i="4" s="1"/>
  <c r="B46" i="4"/>
  <c r="B17" i="4"/>
  <c r="D355" i="2"/>
  <c r="D356" i="2" s="1"/>
  <c r="C355" i="2"/>
  <c r="C356" i="2" s="1"/>
  <c r="C351" i="2"/>
  <c r="D351" i="2"/>
  <c r="B351" i="2"/>
  <c r="C340" i="2"/>
  <c r="D340" i="2"/>
  <c r="B340" i="2"/>
  <c r="C331" i="2"/>
  <c r="D331" i="2"/>
  <c r="B331" i="2"/>
  <c r="C322" i="2"/>
  <c r="D322" i="2"/>
  <c r="B322" i="2"/>
  <c r="B332" i="2" s="1"/>
  <c r="C307" i="2"/>
  <c r="C308" i="2" s="1"/>
  <c r="D307" i="2"/>
  <c r="D308" i="2" s="1"/>
  <c r="B307" i="2"/>
  <c r="C292" i="2"/>
  <c r="D292" i="2"/>
  <c r="B292" i="2"/>
  <c r="B288" i="2"/>
  <c r="C281" i="2"/>
  <c r="D281" i="2"/>
  <c r="C269" i="2"/>
  <c r="D269" i="2"/>
  <c r="B269" i="2"/>
  <c r="C260" i="2"/>
  <c r="D260" i="2"/>
  <c r="B260" i="2"/>
  <c r="B261" i="2" s="1"/>
  <c r="B262" i="2" s="1"/>
  <c r="B12" i="6" s="1"/>
  <c r="C236" i="2"/>
  <c r="D236" i="2"/>
  <c r="C227" i="2"/>
  <c r="D227" i="2"/>
  <c r="B227" i="2"/>
  <c r="C199" i="2"/>
  <c r="D199" i="2"/>
  <c r="B199" i="2"/>
  <c r="C190" i="2"/>
  <c r="D190" i="2"/>
  <c r="B190" i="2"/>
  <c r="C147" i="2"/>
  <c r="D147" i="2"/>
  <c r="B147" i="2"/>
  <c r="C137" i="2"/>
  <c r="D137" i="2"/>
  <c r="B137" i="2"/>
  <c r="C116" i="2"/>
  <c r="D116" i="2"/>
  <c r="B116" i="2"/>
  <c r="C106" i="2"/>
  <c r="D106" i="2"/>
  <c r="B106" i="2"/>
  <c r="B97" i="2"/>
  <c r="C84" i="2"/>
  <c r="D84" i="2"/>
  <c r="B84" i="2"/>
  <c r="C75" i="2"/>
  <c r="D75" i="2"/>
  <c r="B75" i="2"/>
  <c r="B67" i="2"/>
  <c r="C60" i="2"/>
  <c r="D60" i="2"/>
  <c r="B60" i="2"/>
  <c r="B53" i="2"/>
  <c r="B61" i="2" s="1"/>
  <c r="B62" i="2" s="1"/>
  <c r="B46" i="2"/>
  <c r="C34" i="2"/>
  <c r="B34" i="2"/>
  <c r="C27" i="2"/>
  <c r="D27" i="2"/>
  <c r="B27" i="2"/>
  <c r="C17" i="2"/>
  <c r="D17" i="2"/>
  <c r="D28" i="2" s="1"/>
  <c r="D29" i="2" s="1"/>
  <c r="B17" i="2"/>
  <c r="B28" i="2" s="1"/>
  <c r="B29" i="2" s="1"/>
  <c r="B352" i="2" l="1"/>
  <c r="B353" i="2" s="1"/>
  <c r="B20" i="6" s="1"/>
  <c r="C28" i="2"/>
  <c r="C29" i="2" s="1"/>
  <c r="B107" i="2"/>
  <c r="B108" i="2" s="1"/>
  <c r="B138" i="2"/>
  <c r="B139" i="2" s="1"/>
  <c r="D138" i="2"/>
  <c r="D139" i="2" s="1"/>
  <c r="C138" i="2"/>
  <c r="C139" i="2" s="1"/>
  <c r="D191" i="2"/>
  <c r="D192" i="2" s="1"/>
  <c r="B228" i="2"/>
  <c r="B229" i="2" s="1"/>
  <c r="D228" i="2"/>
  <c r="D229" i="2" s="1"/>
  <c r="C228" i="2"/>
  <c r="C229" i="2" s="1"/>
  <c r="D261" i="2"/>
  <c r="D262" i="2" s="1"/>
  <c r="D12" i="6" s="1"/>
  <c r="C261" i="2"/>
  <c r="C262" i="2" s="1"/>
  <c r="C12" i="6" s="1"/>
  <c r="B282" i="2"/>
  <c r="B283" i="2" s="1"/>
  <c r="D282" i="2"/>
  <c r="D283" i="2" s="1"/>
  <c r="C282" i="2"/>
  <c r="C283" i="2" s="1"/>
  <c r="B333" i="2"/>
  <c r="D332" i="2"/>
  <c r="D333" i="2" s="1"/>
  <c r="C332" i="2"/>
  <c r="C333" i="2" s="1"/>
  <c r="D352" i="2"/>
  <c r="D353" i="2" s="1"/>
  <c r="D20" i="6" s="1"/>
  <c r="C352" i="2"/>
  <c r="C353" i="2" s="1"/>
  <c r="C20" i="6" s="1"/>
  <c r="D48" i="4"/>
  <c r="D33" i="6" s="1"/>
  <c r="D50" i="4"/>
  <c r="D51" i="4" s="1"/>
  <c r="D34" i="6" s="1"/>
  <c r="C48" i="4"/>
  <c r="C33" i="6" s="1"/>
  <c r="C50" i="4"/>
  <c r="C51" i="4" s="1"/>
  <c r="C34" i="6" s="1"/>
  <c r="D32" i="6"/>
  <c r="D31" i="6"/>
  <c r="C32" i="6"/>
  <c r="C31" i="6"/>
  <c r="B39" i="3"/>
  <c r="C49" i="3"/>
  <c r="C50" i="3" s="1"/>
  <c r="C25" i="6" s="1"/>
  <c r="D61" i="3"/>
  <c r="C61" i="3"/>
  <c r="C26" i="6" s="1"/>
  <c r="C191" i="2"/>
  <c r="C192" i="2" s="1"/>
  <c r="B40" i="3"/>
  <c r="B24" i="6" s="1"/>
  <c r="C309" i="2"/>
  <c r="D309" i="2"/>
  <c r="C67" i="2"/>
  <c r="C76" i="2" s="1"/>
  <c r="C77" i="2" s="1"/>
  <c r="C53" i="2"/>
  <c r="C61" i="2" s="1"/>
  <c r="C62" i="2" s="1"/>
  <c r="D53" i="2"/>
  <c r="D61" i="2" s="1"/>
  <c r="D62" i="2" s="1"/>
  <c r="D46" i="2"/>
  <c r="C46" i="2"/>
  <c r="D34" i="2"/>
  <c r="A19" i="6"/>
  <c r="A15" i="6"/>
  <c r="A14" i="6"/>
  <c r="A11" i="6"/>
  <c r="A10" i="6"/>
  <c r="A9" i="6"/>
  <c r="A4" i="6"/>
  <c r="B355" i="2" l="1"/>
  <c r="B356" i="2" s="1"/>
  <c r="D47" i="2"/>
  <c r="C47" i="2"/>
  <c r="C48" i="2" s="1"/>
  <c r="C5" i="6" s="1"/>
  <c r="B47" i="2"/>
  <c r="B48" i="2" s="1"/>
  <c r="B5" i="6" s="1"/>
  <c r="D6" i="6"/>
  <c r="C6" i="6"/>
  <c r="D4" i="6"/>
  <c r="C7" i="6"/>
  <c r="B308" i="2"/>
  <c r="D15" i="6"/>
  <c r="D48" i="2" l="1"/>
  <c r="D5" i="6" s="1"/>
  <c r="B19" i="6"/>
  <c r="C19" i="6"/>
  <c r="C4" i="6"/>
  <c r="C15" i="6"/>
  <c r="B309" i="2"/>
  <c r="B15" i="6" s="1"/>
  <c r="C97" i="2"/>
  <c r="C107" i="2" s="1"/>
  <c r="C108" i="2" s="1"/>
  <c r="C8" i="6" l="1"/>
  <c r="B8" i="6"/>
  <c r="B59" i="3"/>
  <c r="B60" i="3" s="1"/>
  <c r="B49" i="3"/>
  <c r="B50" i="3" s="1"/>
  <c r="B25" i="6" s="1"/>
  <c r="D19" i="3"/>
  <c r="C19" i="3"/>
  <c r="D16" i="3"/>
  <c r="D10" i="3"/>
  <c r="C10" i="3"/>
  <c r="B31" i="4"/>
  <c r="B32" i="4" s="1"/>
  <c r="B33" i="4" s="1"/>
  <c r="B18" i="4"/>
  <c r="B19" i="4" s="1"/>
  <c r="B32" i="6" l="1"/>
  <c r="B31" i="6"/>
  <c r="C39" i="3"/>
  <c r="D39" i="3"/>
  <c r="B63" i="3"/>
  <c r="B64" i="3" s="1"/>
  <c r="B27" i="6" s="1"/>
  <c r="B61" i="3"/>
  <c r="B26" i="6" s="1"/>
  <c r="B47" i="4"/>
  <c r="D288" i="2"/>
  <c r="D293" i="2" s="1"/>
  <c r="C288" i="2"/>
  <c r="C293" i="2" s="1"/>
  <c r="D9" i="6"/>
  <c r="C9" i="6"/>
  <c r="B9" i="6"/>
  <c r="D97" i="2"/>
  <c r="D107" i="2" s="1"/>
  <c r="D108" i="2" s="1"/>
  <c r="D67" i="2"/>
  <c r="B76" i="2"/>
  <c r="B6" i="6"/>
  <c r="B4" i="6"/>
  <c r="B77" i="2" l="1"/>
  <c r="B7" i="6" s="1"/>
  <c r="D76" i="2"/>
  <c r="D77" i="2" s="1"/>
  <c r="D7" i="6" s="1"/>
  <c r="C294" i="2"/>
  <c r="C311" i="2"/>
  <c r="C312" i="2" s="1"/>
  <c r="D294" i="2"/>
  <c r="B50" i="4"/>
  <c r="B51" i="4" s="1"/>
  <c r="B34" i="6" s="1"/>
  <c r="B48" i="4"/>
  <c r="B33" i="6" s="1"/>
  <c r="D40" i="3"/>
  <c r="D24" i="6" s="1"/>
  <c r="D63" i="3"/>
  <c r="D64" i="3" s="1"/>
  <c r="D27" i="6" s="1"/>
  <c r="C40" i="3"/>
  <c r="C24" i="6" s="1"/>
  <c r="C63" i="3"/>
  <c r="C64" i="3" s="1"/>
  <c r="C27" i="6" s="1"/>
  <c r="D8" i="6"/>
  <c r="C10" i="6"/>
  <c r="B293" i="2"/>
  <c r="B191" i="2"/>
  <c r="C14" i="6"/>
  <c r="D26" i="6"/>
  <c r="B11" i="6"/>
  <c r="D14" i="6"/>
  <c r="D10" i="6"/>
  <c r="C11" i="6"/>
  <c r="C13" i="6"/>
  <c r="B13" i="6"/>
  <c r="D11" i="6"/>
  <c r="D311" i="2" l="1"/>
  <c r="D312" i="2" s="1"/>
  <c r="B294" i="2"/>
  <c r="B14" i="6" s="1"/>
  <c r="B192" i="2"/>
  <c r="B10" i="6" s="1"/>
  <c r="B311" i="2"/>
  <c r="D19" i="6"/>
  <c r="D13" i="6"/>
  <c r="B16" i="6" l="1"/>
  <c r="B312" i="2"/>
  <c r="D16" i="6"/>
  <c r="C1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Elaine Cristina de Melo Faria</author>
  </authors>
  <commentList>
    <comment ref="A9" authorId="0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Garantir que os usuários aguardem o atendimento confortavelmente sentados, sem a formação de filas em pé. Este espaço deverá permitir a interação entre os usuários. 
</t>
        </r>
      </text>
    </comment>
    <comment ref="A83" authorId="0" shapeId="0" xr:uid="{00000000-0006-0000-0100-000002000000}">
      <text>
        <r>
          <rPr>
            <sz val="9"/>
            <color indexed="81"/>
            <rFont val="Segoe UI"/>
            <family val="2"/>
          </rPr>
          <t>Ex: sala de curativos, central de esterilização de materiais dentre outros</t>
        </r>
      </text>
    </comment>
  </commentList>
</comments>
</file>

<file path=xl/sharedStrings.xml><?xml version="1.0" encoding="utf-8"?>
<sst xmlns="http://schemas.openxmlformats.org/spreadsheetml/2006/main" count="798" uniqueCount="345">
  <si>
    <t>Dados do ambulatório</t>
  </si>
  <si>
    <r>
      <rPr>
        <sz val="10"/>
        <color rgb="FF231F20"/>
        <rFont val="Arial"/>
        <family val="2"/>
      </rPr>
      <t>Nome do ambulatório:</t>
    </r>
  </si>
  <si>
    <r>
      <rPr>
        <sz val="10"/>
        <color rgb="FF231F20"/>
        <rFont val="Arial"/>
        <family val="2"/>
      </rPr>
      <t>Data da avaliação:</t>
    </r>
  </si>
  <si>
    <r>
      <rPr>
        <sz val="10"/>
        <color rgb="FF231F20"/>
        <rFont val="Arial"/>
        <family val="2"/>
      </rPr>
      <t>Responsável pela avaliação (nome, categoria e função):</t>
    </r>
  </si>
  <si>
    <r>
      <rPr>
        <sz val="10"/>
        <color rgb="FF231F20"/>
        <rFont val="Arial"/>
        <family val="2"/>
      </rPr>
      <t>Profissionais participantes da avaliação (nome, categoria e função):</t>
    </r>
  </si>
  <si>
    <r>
      <t xml:space="preserve">Seção I: Avaliação da estrutura física e equipamentos
</t>
    </r>
    <r>
      <rPr>
        <sz val="10"/>
        <rFont val="Arial"/>
        <family val="2"/>
      </rPr>
      <t xml:space="preserve">Cada item deve ser avaliado de acordo com as categorias “conforme”, “parcialmente conforme” e “não conforme”, compreendidas como o atendimento pleno (ou completo), atendimento parcial ou não atendimento do item avaliado. Os profissionais avaliadores devem fazer uma análise crítica do item, considerando suas percepções objetivas e subjetivas e consultando os demais membros da equipe quando necessário.
Marcar com um </t>
    </r>
    <r>
      <rPr>
        <b/>
        <sz val="10"/>
        <rFont val="Arial"/>
        <family val="2"/>
      </rPr>
      <t>“X”</t>
    </r>
    <r>
      <rPr>
        <sz val="10"/>
        <rFont val="Arial"/>
        <family val="2"/>
      </rPr>
      <t xml:space="preserve"> de acordo com a categoria de avaliação (ou selecionar a opção correspondente à avaliação do item) e registrar comentários ou observações pertinentes ao item avaliado.
A identificação de itens em não conformidade ou conformidade parcial possibilitará a elaboração de um plano de ação para implantação do ambulatório.
Na aba </t>
    </r>
    <r>
      <rPr>
        <b/>
        <sz val="10"/>
        <rFont val="Arial"/>
        <family val="2"/>
      </rPr>
      <t>"Dashboard"</t>
    </r>
    <r>
      <rPr>
        <sz val="10"/>
        <rFont val="Arial"/>
        <family val="2"/>
      </rPr>
      <t xml:space="preserve">, você poderá visualizar os gráficos correspondentes ao preenchimento deste checklist, para uma melhor análise dos resultados encontrados. </t>
    </r>
  </si>
  <si>
    <t xml:space="preserve">CARTEIRA BÁSICA </t>
  </si>
  <si>
    <r>
      <rPr>
        <b/>
        <sz val="10"/>
        <color rgb="FFFFFFFF"/>
        <rFont val="Arial"/>
        <family val="2"/>
      </rPr>
      <t>Item de avaliação</t>
    </r>
  </si>
  <si>
    <r>
      <rPr>
        <b/>
        <sz val="10"/>
        <color rgb="FFFFFFFF"/>
        <rFont val="Arial"/>
        <family val="2"/>
      </rPr>
      <t>Categorias de avaliação</t>
    </r>
  </si>
  <si>
    <t>Comentários e observações</t>
  </si>
  <si>
    <t xml:space="preserve">CONFORME </t>
  </si>
  <si>
    <t>PARCIALMENTE CONFORME</t>
  </si>
  <si>
    <t>NÃO CONFORME</t>
  </si>
  <si>
    <t>Recepção/sala de espera/agendamento</t>
  </si>
  <si>
    <r>
      <rPr>
        <b/>
        <sz val="10"/>
        <color rgb="FFFFFFFF"/>
        <rFont val="Arial"/>
        <family val="2"/>
      </rPr>
      <t>Espaço físico</t>
    </r>
  </si>
  <si>
    <t>Cadeiras/ assentos suficientes para espera das pessoas usuárias</t>
  </si>
  <si>
    <t>x</t>
  </si>
  <si>
    <t>Possuir acesso independente e exclusivo para usuários externos, que não permita acesso às demais dependências do ambulatório</t>
  </si>
  <si>
    <t>Dispor de espaço coberto para proteção aos usuários do sol, chuva, vento nas diferentes horas do dia</t>
  </si>
  <si>
    <t>Possuir luminosidade adequada, com iluminação natural e complemento com artificial</t>
  </si>
  <si>
    <t xml:space="preserve">Dispor de boa ventilação, direta ou indireta (janelas e/ou exaustores) para conforto térmico e umidade </t>
  </si>
  <si>
    <t>Garantir acessibilidade para pessoas com deficiência e/ou com limitações motoras (portas com dimensões para tamanho de cadeira de rodas, rampa de acesso, barras de apoio, puxadores de porta em formato de alavanca, elevadores)</t>
  </si>
  <si>
    <t>Dispor de balcão com altura que garanta a acessibilidade,  sem  grades  ou  vidros,  separando  trabalhadores  dos  usuários</t>
  </si>
  <si>
    <t>Dispor de  sanitários com acessibilidade (porta com abertura para passagem de cadeira de rodas, barras de apoio, piso nivelado)</t>
  </si>
  <si>
    <t xml:space="preserve">Total de itens avaliados </t>
  </si>
  <si>
    <r>
      <rPr>
        <b/>
        <sz val="10"/>
        <color rgb="FFFFFFFF"/>
        <rFont val="Arial"/>
        <family val="2"/>
      </rPr>
      <t>Equipamentos</t>
    </r>
  </si>
  <si>
    <t>Mobiliários padrão para recepção (cadeiras, armários, mesas)</t>
  </si>
  <si>
    <t xml:space="preserve">Equipamentos de informática (computadores,  impressora) </t>
  </si>
  <si>
    <t xml:space="preserve">Aparelhos de telefones fixo e celular que permita a realização de ligações internas e externas </t>
  </si>
  <si>
    <t xml:space="preserve">Cadeira de rodas para adultos e adultos obesos </t>
  </si>
  <si>
    <t>Longarinas confortáveis para tempo maior de espera para adultos obesos</t>
  </si>
  <si>
    <t>Bebedouros</t>
  </si>
  <si>
    <t>Aparelho de televisão com entrada USB</t>
  </si>
  <si>
    <t xml:space="preserve">Quadro de aviso </t>
  </si>
  <si>
    <t xml:space="preserve">Total de itens avaliados em espaço fisico e equipamentos </t>
  </si>
  <si>
    <t>Proporção no total geral de itens avaliados</t>
  </si>
  <si>
    <t>Atendimento do técnico em enfermagem para avalição de dados vitais e antropométricos 
Espaço destinado aos atendimentos do técnico em enfermagem aos usuários do ambulatório para a verificação dos dados vitais e antropométricos no pré- atendimento da atenção contínua, durante o ciclo de atendimento e sempre que se fizer necessário</t>
  </si>
  <si>
    <t>Deve estar localizado próximo à sala de espera, como o primeiro dos espaços destinados aos ciclos de atendimentos, logo antes do consultório do enfermeiro</t>
  </si>
  <si>
    <t>Equipamentos/insumos</t>
  </si>
  <si>
    <r>
      <rPr>
        <sz val="10"/>
        <color rgb="FF231F20"/>
        <rFont val="Arial"/>
        <family val="2"/>
      </rPr>
      <t>Mobiliário para consultório padrão</t>
    </r>
  </si>
  <si>
    <t>Esfigmomanômetros, com manguitos de todos os tamanhos (neonato a adulto obeso)</t>
  </si>
  <si>
    <t>Apoio para braço</t>
  </si>
  <si>
    <t>Estetoscópio infantil e adulto</t>
  </si>
  <si>
    <t xml:space="preserve">Oxímetros de pulso de mesa com extensores infantil e adulto </t>
  </si>
  <si>
    <t>Glicosímetro com tiras de reagente e lancetas</t>
  </si>
  <si>
    <t xml:space="preserve">Tiras para teste rápido de proteinúria </t>
  </si>
  <si>
    <t>Balança digital com capacidade de até 300kg</t>
  </si>
  <si>
    <t>Balança digital pediátrica</t>
  </si>
  <si>
    <t>Régua antropométrica adulto e pediátrico</t>
  </si>
  <si>
    <r>
      <t xml:space="preserve">Atendimento inicial do enfermeiro
</t>
    </r>
    <r>
      <rPr>
        <sz val="10"/>
        <color rgb="FFFFFFFF"/>
        <rFont val="Arial"/>
        <family val="2"/>
      </rPr>
      <t>Espaço  destinado  ao  atendimento  do  enfermeiro  para  a  realização de consultas e avaliação  inicial  dos usuários  agendados:  confirmação  dos  critérios  de  atendimento  pactuados, verificação dos documentos necessários (formulário de compartilhamento do cuidado, plano de cuidado, receitas, resultados de exames, laudos de internação e outros) e avaliação de sinais de alerta</t>
    </r>
  </si>
  <si>
    <t>Deve estar localizado próximo à sala de espera, logo após a sala de atendimentos dos técnicos em enfermagem e próximo ao ponto de apoio</t>
  </si>
  <si>
    <r>
      <rPr>
        <b/>
        <sz val="10"/>
        <color rgb="FFFFFFFF"/>
        <rFont val="Arial"/>
        <family val="2"/>
      </rPr>
      <t>Total de itens avaliados por categoria</t>
    </r>
  </si>
  <si>
    <t>Doppler vascular manual portátil para avaliação dos pulsos arteriais periféricos para a realização do Indice Tornozelo-Braquial (ITB)</t>
  </si>
  <si>
    <r>
      <rPr>
        <sz val="10"/>
        <color rgb="FF231F20"/>
        <rFont val="Arial"/>
        <family val="2"/>
      </rPr>
      <t>Diapasão 128hz</t>
    </r>
  </si>
  <si>
    <r>
      <rPr>
        <i/>
        <sz val="10"/>
        <color rgb="FF231F20"/>
        <rFont val="Arial"/>
        <family val="2"/>
      </rPr>
      <t xml:space="preserve">Kits </t>
    </r>
    <r>
      <rPr>
        <sz val="10"/>
        <color rgb="FF231F20"/>
        <rFont val="Arial"/>
        <family val="2"/>
      </rPr>
      <t>de estesiômetros</t>
    </r>
  </si>
  <si>
    <t>Martelo neurológico</t>
  </si>
  <si>
    <r>
      <t xml:space="preserve">Gestor do Cuidado (Ponto de Apoio)
</t>
    </r>
    <r>
      <rPr>
        <sz val="10"/>
        <color rgb="FFFFFFFF"/>
        <rFont val="Arial"/>
        <family val="2"/>
      </rPr>
      <t>Espaço destinado ao gerenciamento dos fluxos da atenção contínua, atendimento individualizado aos usuários durante todo o ciclo de atendimento, atendimento dos profissionais do ambulatório, monitoramento dos registros em prontuários, formulários e planos de cuidados, articulação com os profissionais, possibilitando a integração e a interprofissionalidade e a interdisciplinaridade, dentre outros.</t>
    </r>
  </si>
  <si>
    <t>Deve estar posicionado em espaço estratégico central, que permita a visualização de todos os consultórios, salas de exames e recepção</t>
  </si>
  <si>
    <r>
      <rPr>
        <sz val="10"/>
        <color rgb="FF231F20"/>
        <rFont val="Arial"/>
        <family val="2"/>
      </rPr>
      <t>Mesa</t>
    </r>
  </si>
  <si>
    <t>Cadeiras para profissional e duas cadeiras para usuário e acompanhante</t>
  </si>
  <si>
    <t>Computador</t>
  </si>
  <si>
    <r>
      <rPr>
        <sz val="10"/>
        <color rgb="FF231F20"/>
        <rFont val="Arial"/>
        <family val="2"/>
      </rPr>
      <t>Impressora</t>
    </r>
  </si>
  <si>
    <r>
      <rPr>
        <sz val="10"/>
        <color rgb="FF231F20"/>
        <rFont val="Arial"/>
        <family val="2"/>
      </rPr>
      <t>Aparelho telefônico sem fio</t>
    </r>
  </si>
  <si>
    <r>
      <rPr>
        <sz val="10"/>
        <color rgb="FF231F20"/>
        <rFont val="Arial"/>
        <family val="2"/>
      </rPr>
      <t>Aparelho de som com microfone</t>
    </r>
  </si>
  <si>
    <t>Consultório padrão para atendimentos individuais
Destinado aos atendimentos individuais dos profissionais previstos na carteira de  serviços:  atendimento  do  técnico  em  enfermagem,  enfermeiro,  assistente social,  psicólogo,  nutricionista,  médicos (ginecologista obstetra  (cardiologista, endocrinologista, angiologia e nefrologista), farmacêutico clínico, fisioterapeuta educador físico</t>
  </si>
  <si>
    <t>Devem existir consultórios em número proporcional ao de profissionais, considerando a carga horária disponível e o mapa de salas elaborado</t>
  </si>
  <si>
    <t>Devem estar  dispostos  um  ao  lado do outro  e envolta do  ponto  de  apoio, possibilitando a interação entre os profissionais durante os atendimentos e o gerenciamento pelo ponto de apoio</t>
  </si>
  <si>
    <t>Devem ser distribuídos por Linha de Cuidado e evitar fluxos que não podem se cruzar, como áreas potencialmente críticas</t>
  </si>
  <si>
    <r>
      <rPr>
        <b/>
        <sz val="11"/>
        <color rgb="FFFFFFFF"/>
        <rFont val="Arial"/>
        <family val="2"/>
      </rPr>
      <t>Equipamentos</t>
    </r>
  </si>
  <si>
    <r>
      <rPr>
        <sz val="10"/>
        <color rgb="FF231F20"/>
        <rFont val="Arial"/>
        <family val="2"/>
      </rPr>
      <t>Mesa com 3 gavetas</t>
    </r>
  </si>
  <si>
    <r>
      <rPr>
        <sz val="10"/>
        <color rgb="FF231F20"/>
        <rFont val="Arial"/>
        <family val="2"/>
      </rPr>
      <t>Mesa para computador</t>
    </r>
  </si>
  <si>
    <t>Cadeiras para profissional, usuário e acompanhante</t>
  </si>
  <si>
    <r>
      <rPr>
        <sz val="10"/>
        <color rgb="FF231F20"/>
        <rFont val="Arial"/>
        <family val="2"/>
      </rPr>
      <t>Aparelho telefônico</t>
    </r>
  </si>
  <si>
    <r>
      <rPr>
        <sz val="10"/>
        <color rgb="FF231F20"/>
        <rFont val="Arial"/>
        <family val="2"/>
      </rPr>
      <t>Computador</t>
    </r>
  </si>
  <si>
    <r>
      <rPr>
        <sz val="10"/>
        <color rgb="FF231F20"/>
        <rFont val="Arial"/>
        <family val="2"/>
      </rPr>
      <t>Estabilizador de energia</t>
    </r>
  </si>
  <si>
    <t>Ar condicionado</t>
  </si>
  <si>
    <r>
      <rPr>
        <sz val="10"/>
        <color rgb="FF231F20"/>
        <rFont val="Arial"/>
        <family val="2"/>
      </rPr>
      <t>Maca larga para exame físico para até 200kg com suporte para lençol descartável</t>
    </r>
  </si>
  <si>
    <r>
      <rPr>
        <sz val="10"/>
        <color rgb="FF231F20"/>
        <rFont val="Arial"/>
        <family val="2"/>
      </rPr>
      <t>Escada com dois degraus</t>
    </r>
  </si>
  <si>
    <r>
      <rPr>
        <sz val="10"/>
        <color rgb="FF231F20"/>
        <rFont val="Arial"/>
        <family val="2"/>
      </rPr>
      <t>Armário vitrine ou duas portas</t>
    </r>
  </si>
  <si>
    <r>
      <rPr>
        <b/>
        <sz val="10"/>
        <color rgb="FFFFFFFF"/>
        <rFont val="Arial"/>
        <family val="2"/>
      </rPr>
      <t>Equipamentos para atendimentos específicos</t>
    </r>
  </si>
  <si>
    <t>Doppler vascular manual portátil para avaliação dos pulsos arteriais periféricos (consultório de angiologia, enfermeiro e fisioterapia)</t>
  </si>
  <si>
    <t>Adipômetro/plicômetro (consultório de nutrição)</t>
  </si>
  <si>
    <t xml:space="preserve">Esfigmomanômetro adulto e pediátrico, com manguitos nas várias medidas infantil, adulto e adulto obeso   </t>
  </si>
  <si>
    <r>
      <rPr>
        <sz val="10"/>
        <rFont val="Arial"/>
        <family val="2"/>
      </rPr>
      <t>Estetoscópio adulto e pediátrico</t>
    </r>
  </si>
  <si>
    <t>Otoscópio</t>
  </si>
  <si>
    <t xml:space="preserve">Oxímetro de pulso </t>
  </si>
  <si>
    <t>Negatoscópio</t>
  </si>
  <si>
    <r>
      <rPr>
        <b/>
        <sz val="10"/>
        <color rgb="FFFFFFFF"/>
        <rFont val="Arial"/>
        <family val="2"/>
      </rPr>
      <t>Laboratório de métodos gráficos em cardiologia</t>
    </r>
  </si>
  <si>
    <r>
      <t xml:space="preserve">Deve ter um espaço amplo, que permita a livre circulação de profissionais e usuários, em macas e cadeiras de rodas. 
</t>
    </r>
    <r>
      <rPr>
        <sz val="10"/>
        <color rgb="FFFF0000"/>
        <rFont val="Arial"/>
        <family val="2"/>
      </rPr>
      <t/>
    </r>
  </si>
  <si>
    <t>Deve ser  subdividido  em  ambientes  menores  que  garantam  a  privacidade durante a realização simultânea de exames. Por exemplo: ambiente para o teste ergométrico, ecocardiograma, eletrocardiograma,  Monitorização Ambulatorial da Pressão Alta/Holter (podem utilizar o mesmo ambiente)</t>
  </si>
  <si>
    <t>Deve dispor de sanitário anexo</t>
  </si>
  <si>
    <t>Deve dispor de suporte para situações de urgência/emergência em local estratégico, que permita ser visualizado por todos os ambientes</t>
  </si>
  <si>
    <t>Mobiliário do consultório padrão</t>
  </si>
  <si>
    <r>
      <rPr>
        <sz val="10"/>
        <color rgb="FF231F20"/>
        <rFont val="Arial"/>
        <family val="2"/>
      </rPr>
      <t>Esfigmomanômetro adulto, com manguitos para adultos e obesos</t>
    </r>
  </si>
  <si>
    <r>
      <rPr>
        <sz val="10"/>
        <color rgb="FF231F20"/>
        <rFont val="Arial"/>
        <family val="2"/>
      </rPr>
      <t>Estetoscópio</t>
    </r>
  </si>
  <si>
    <r>
      <rPr>
        <sz val="10"/>
        <color rgb="FF231F20"/>
        <rFont val="Arial"/>
        <family val="2"/>
      </rPr>
      <t>Gravadores de Monitorização Ambulatorial da Pressão Alta</t>
    </r>
  </si>
  <si>
    <r>
      <rPr>
        <sz val="10"/>
        <color rgb="FF231F20"/>
        <rFont val="Arial"/>
        <family val="2"/>
      </rPr>
      <t>Braçadeiras para Monitorização Ambulatorial da Pressão Alta tamanhos P, M, G GG e extra G</t>
    </r>
  </si>
  <si>
    <r>
      <rPr>
        <sz val="10"/>
        <color rgb="FF231F20"/>
        <rFont val="Arial"/>
        <family val="2"/>
      </rPr>
      <t>Gravadores de Holter</t>
    </r>
  </si>
  <si>
    <r>
      <rPr>
        <sz val="10"/>
        <color rgb="FF231F20"/>
        <rFont val="Arial"/>
        <family val="2"/>
      </rPr>
      <t>Carregadores de pilhas, com capacidade para 12 pilhas</t>
    </r>
  </si>
  <si>
    <r>
      <rPr>
        <sz val="10"/>
        <color rgb="FF231F20"/>
        <rFont val="Arial"/>
        <family val="2"/>
      </rPr>
      <t xml:space="preserve">Sistema ergométrico completo: esteira, </t>
    </r>
    <r>
      <rPr>
        <i/>
        <sz val="10"/>
        <color rgb="FF231F20"/>
        <rFont val="Arial"/>
        <family val="2"/>
      </rPr>
      <t>software</t>
    </r>
    <r>
      <rPr>
        <sz val="10"/>
        <color rgb="FF231F20"/>
        <rFont val="Arial"/>
        <family val="2"/>
      </rPr>
      <t>, computador e impressora</t>
    </r>
  </si>
  <si>
    <r>
      <rPr>
        <sz val="10"/>
        <color rgb="FF231F20"/>
        <rFont val="Arial"/>
        <family val="2"/>
      </rPr>
      <t>Mesa para eletrocardiograma</t>
    </r>
  </si>
  <si>
    <t xml:space="preserve">Aparelho de eletrocardiograma digital 12 canais </t>
  </si>
  <si>
    <r>
      <t xml:space="preserve">Ecocardiógrafo completo, com sondas, computador auxiliar, impressora, </t>
    </r>
    <r>
      <rPr>
        <i/>
        <sz val="10"/>
        <color rgb="FF231F20"/>
        <rFont val="Arial"/>
        <family val="2"/>
      </rPr>
      <t xml:space="preserve">software </t>
    </r>
    <r>
      <rPr>
        <sz val="10"/>
        <color rgb="FF231F20"/>
        <rFont val="Arial"/>
        <family val="2"/>
      </rPr>
      <t>e sistema de captura</t>
    </r>
  </si>
  <si>
    <r>
      <rPr>
        <sz val="10"/>
        <color rgb="FF231F20"/>
        <rFont val="Arial"/>
        <family val="2"/>
      </rPr>
      <t>Carrinho de emergência com 5 gavetas</t>
    </r>
  </si>
  <si>
    <r>
      <rPr>
        <sz val="10"/>
        <color rgb="FF231F20"/>
        <rFont val="Arial"/>
        <family val="2"/>
      </rPr>
      <t>Tábua para reanimação</t>
    </r>
  </si>
  <si>
    <r>
      <rPr>
        <sz val="10"/>
        <color rgb="FF231F20"/>
        <rFont val="Arial"/>
        <family val="2"/>
      </rPr>
      <t>Monitor multiparâmetros</t>
    </r>
  </si>
  <si>
    <r>
      <rPr>
        <sz val="10"/>
        <color rgb="FF231F20"/>
        <rFont val="Arial"/>
        <family val="2"/>
      </rPr>
      <t>Cilindro de oxigênio</t>
    </r>
  </si>
  <si>
    <r>
      <rPr>
        <sz val="10"/>
        <color rgb="FF231F20"/>
        <rFont val="Arial"/>
        <family val="2"/>
      </rPr>
      <t>Cardiodesfibrilador</t>
    </r>
  </si>
  <si>
    <r>
      <rPr>
        <sz val="10"/>
        <color rgb="FF231F20"/>
        <rFont val="Arial"/>
        <family val="2"/>
      </rPr>
      <t xml:space="preserve">Laringoscópio com </t>
    </r>
    <r>
      <rPr>
        <i/>
        <sz val="10"/>
        <color rgb="FF231F20"/>
        <rFont val="Arial"/>
        <family val="2"/>
      </rPr>
      <t xml:space="preserve">kit </t>
    </r>
    <r>
      <rPr>
        <sz val="10"/>
        <color rgb="FF231F20"/>
        <rFont val="Arial"/>
        <family val="2"/>
      </rPr>
      <t>de lâminas curvas</t>
    </r>
  </si>
  <si>
    <r>
      <rPr>
        <sz val="10"/>
        <color rgb="FF231F20"/>
        <rFont val="Arial"/>
        <family val="2"/>
      </rPr>
      <t>Aspirador de secreção</t>
    </r>
  </si>
  <si>
    <r>
      <rPr>
        <sz val="10"/>
        <color rgb="FF231F20"/>
        <rFont val="Arial"/>
        <family val="2"/>
      </rPr>
      <t>Oxímetro de pulso</t>
    </r>
  </si>
  <si>
    <t>Ambulatório do Pé Diabético</t>
  </si>
  <si>
    <t xml:space="preserve">Deve ser de uso exclusivo, não podendo ser compartilhada com outros atendimentos, e deverá estar disposta em local que restrinja o acesso desnecessário de usuários. </t>
  </si>
  <si>
    <t>Deve possuir amplo espaço que permita a livre circulação de usuários em cadeiras de rodas, profissionais, carrinhos de curativos e outros equipamentos.</t>
  </si>
  <si>
    <t>Pode ser subdividido em ambientes menores para curativos que garantam a privacidade e a segurança, de acordo com a regulamentação sanitária vigente Obrigatoriamente deverá ser climatizado e conter telas mosqueteiras nas janelas</t>
  </si>
  <si>
    <t>Deverá  contar  com  sanitário  anexo,  bancada  ampla,  com  armários  para armazenamento de materiais insumos e suporte para micro-ondas.</t>
  </si>
  <si>
    <t>Mobiliário padrão para consultórios de atendimentos</t>
  </si>
  <si>
    <r>
      <rPr>
        <sz val="10"/>
        <color rgb="FF231F20"/>
        <rFont val="Arial"/>
        <family val="2"/>
      </rPr>
      <t>Esfigmomanômetros com manguitos de tamanhos adulto e obeso</t>
    </r>
  </si>
  <si>
    <t>Glicosímetro, com fitas e lancetas</t>
  </si>
  <si>
    <r>
      <rPr>
        <sz val="10"/>
        <color rgb="FF231F20"/>
        <rFont val="Arial"/>
        <family val="2"/>
      </rPr>
      <t>Oxímetros de pulso</t>
    </r>
  </si>
  <si>
    <t xml:space="preserve">Geladeira pequena para armazenamento de medicações e coberturas termossensíveis </t>
  </si>
  <si>
    <r>
      <rPr>
        <sz val="10"/>
        <color rgb="FF231F20"/>
        <rFont val="Arial"/>
        <family val="2"/>
      </rPr>
      <t>Termômetros de ambiente</t>
    </r>
  </si>
  <si>
    <r>
      <rPr>
        <sz val="10"/>
        <color rgb="FF231F20"/>
        <rFont val="Arial"/>
        <family val="2"/>
      </rPr>
      <t>Micro-ondas</t>
    </r>
  </si>
  <si>
    <t>Martelos neurológicos</t>
  </si>
  <si>
    <r>
      <rPr>
        <sz val="10"/>
        <color rgb="FF231F20"/>
        <rFont val="Arial"/>
        <family val="2"/>
      </rPr>
      <t>Cadeiras podológicas eletrônicas</t>
    </r>
  </si>
  <si>
    <t>Mochos móveis com encosto ergonômico e regulagem de altura</t>
  </si>
  <si>
    <r>
      <rPr>
        <sz val="10"/>
        <color rgb="FF231F20"/>
        <rFont val="Arial"/>
        <family val="2"/>
      </rPr>
      <t>Biombos laváveis</t>
    </r>
  </si>
  <si>
    <r>
      <rPr>
        <sz val="10"/>
        <color rgb="FF231F20"/>
        <rFont val="Arial"/>
        <family val="2"/>
      </rPr>
      <t>Carros de curativo</t>
    </r>
  </si>
  <si>
    <r>
      <rPr>
        <sz val="10"/>
        <color rgb="FF231F20"/>
        <rFont val="Arial"/>
        <family val="2"/>
      </rPr>
      <t>Ar condicionado</t>
    </r>
  </si>
  <si>
    <r>
      <rPr>
        <sz val="10"/>
        <color rgb="FF231F20"/>
        <rFont val="Arial"/>
        <family val="2"/>
      </rPr>
      <t>Alicates de podologia em tamanhos variados</t>
    </r>
  </si>
  <si>
    <r>
      <rPr>
        <sz val="10"/>
        <color rgb="FF231F20"/>
        <rFont val="Arial"/>
        <family val="2"/>
      </rPr>
      <t>Doppler vascular manual portátil</t>
    </r>
  </si>
  <si>
    <r>
      <rPr>
        <sz val="10"/>
        <color rgb="FF231F20"/>
        <rFont val="Arial"/>
        <family val="2"/>
      </rPr>
      <t>Cabo para bisturi n.º 3</t>
    </r>
  </si>
  <si>
    <r>
      <rPr>
        <sz val="10"/>
        <color rgb="FF231F20"/>
        <rFont val="Arial"/>
        <family val="2"/>
      </rPr>
      <t>Cabo para bisturi n.º 4</t>
    </r>
  </si>
  <si>
    <t>Kits de Pinças cirúrgicas para curativo dos modelos anatômico, Kelly, dente de rato, com serrilha, Allis e Kocher</t>
  </si>
  <si>
    <r>
      <rPr>
        <sz val="10"/>
        <color rgb="FF231F20"/>
        <rFont val="Arial"/>
        <family val="2"/>
      </rPr>
      <t>Tesouras cirúrgicas tamanhos diversos</t>
    </r>
  </si>
  <si>
    <r>
      <rPr>
        <sz val="10"/>
        <color rgb="FF231F20"/>
        <rFont val="Arial"/>
        <family val="2"/>
      </rPr>
      <t>Bandejas em inox</t>
    </r>
  </si>
  <si>
    <r>
      <rPr>
        <sz val="10"/>
        <color rgb="FF231F20"/>
        <rFont val="Arial"/>
        <family val="2"/>
      </rPr>
      <t>Câmeras fotográfica</t>
    </r>
  </si>
  <si>
    <r>
      <rPr>
        <sz val="10"/>
        <color rgb="FF231F20"/>
        <rFont val="Arial"/>
        <family val="2"/>
      </rPr>
      <t>Negatoscópio com dois corpos</t>
    </r>
  </si>
  <si>
    <r>
      <rPr>
        <sz val="10"/>
        <color rgb="FF231F20"/>
        <rFont val="Arial"/>
        <family val="2"/>
      </rPr>
      <t>Carro para transporte de resíduos infectantes de 100L, com rodas traseiras, tampa articulada e feito em material rígido e lavável</t>
    </r>
  </si>
  <si>
    <t>Suporte para Hamper</t>
  </si>
  <si>
    <r>
      <rPr>
        <sz val="10"/>
        <color rgb="FF231F20"/>
        <rFont val="Arial"/>
        <family val="2"/>
      </rPr>
      <t>Dermoabrasor completo: motor compressor profissional, com caneta e ponteiras diversas</t>
    </r>
  </si>
  <si>
    <r>
      <rPr>
        <sz val="10"/>
        <color rgb="FF231F20"/>
        <rFont val="Arial"/>
        <family val="2"/>
      </rPr>
      <t>Focos clínicos</t>
    </r>
  </si>
  <si>
    <r>
      <rPr>
        <sz val="10"/>
        <color rgb="FF231F20"/>
        <rFont val="Arial"/>
        <family val="2"/>
      </rPr>
      <t>Mesas auxiliares móveis</t>
    </r>
  </si>
  <si>
    <r>
      <rPr>
        <sz val="10"/>
        <color rgb="FF231F20"/>
        <rFont val="Arial"/>
        <family val="2"/>
      </rPr>
      <t>Caixas plásticas organizadoras</t>
    </r>
  </si>
  <si>
    <r>
      <rPr>
        <sz val="10"/>
        <color rgb="FF231F20"/>
        <rFont val="Arial"/>
        <family val="2"/>
      </rPr>
      <t>Bacias em inox</t>
    </r>
  </si>
  <si>
    <r>
      <rPr>
        <sz val="10"/>
        <color rgb="FF231F20"/>
        <rFont val="Arial"/>
        <family val="2"/>
      </rPr>
      <t>Lanternas</t>
    </r>
  </si>
  <si>
    <r>
      <rPr>
        <sz val="10"/>
        <color rgb="FF231F20"/>
        <rFont val="Arial"/>
        <family val="2"/>
      </rPr>
      <t>Termômetros sensor temperatura corporal</t>
    </r>
  </si>
  <si>
    <r>
      <rPr>
        <sz val="10"/>
        <color rgb="FF231F20"/>
        <rFont val="Arial"/>
        <family val="2"/>
      </rPr>
      <t>Lupas tamanho médio</t>
    </r>
  </si>
  <si>
    <t>Aparelho de TV com entrada USB</t>
  </si>
  <si>
    <r>
      <rPr>
        <sz val="10"/>
        <color rgb="FF231F20"/>
        <rFont val="Arial"/>
        <family val="2"/>
      </rPr>
      <t>Suporte para perfuro cortante</t>
    </r>
  </si>
  <si>
    <r>
      <rPr>
        <sz val="10"/>
        <color rgb="FF231F20"/>
        <rFont val="Arial"/>
        <family val="2"/>
      </rPr>
      <t>Lixeiras com pedal</t>
    </r>
  </si>
  <si>
    <r>
      <rPr>
        <sz val="10"/>
        <color rgb="FF231F20"/>
        <rFont val="Arial"/>
        <family val="2"/>
      </rPr>
      <t>Suporte para soro</t>
    </r>
  </si>
  <si>
    <r>
      <rPr>
        <sz val="10"/>
        <color rgb="FF231F20"/>
        <rFont val="Arial"/>
        <family val="2"/>
      </rPr>
      <t>Apoio para braço</t>
    </r>
  </si>
  <si>
    <r>
      <rPr>
        <sz val="10"/>
        <color rgb="FF231F20"/>
        <rFont val="Arial"/>
        <family val="2"/>
      </rPr>
      <t>Quadros de avisos</t>
    </r>
  </si>
  <si>
    <t>Fisioterapia e Profissional de Educação Física</t>
  </si>
  <si>
    <t>Possuir espaço amplo que permita a livre circulação de profissionais e usuários em macas e cadeiras de rodas</t>
  </si>
  <si>
    <t>Deve ser  subdividido  em  ambientes  menores  que  garantam  a  privacidade durante a realização de consultas, exames e intervenções das especialidades, simultaneamente</t>
  </si>
  <si>
    <t>Mobiliário padrão para consultório padrão para atendimentos individuais</t>
  </si>
  <si>
    <r>
      <rPr>
        <sz val="10"/>
        <color rgb="FF231F20"/>
        <rFont val="Arial"/>
        <family val="2"/>
      </rPr>
      <t>Mesa auxiliar em formato Z</t>
    </r>
  </si>
  <si>
    <r>
      <rPr>
        <sz val="10"/>
        <color rgb="FF231F20"/>
        <rFont val="Arial"/>
        <family val="2"/>
      </rPr>
      <t>Aparelho infravermelho com pedestal</t>
    </r>
  </si>
  <si>
    <r>
      <rPr>
        <sz val="10"/>
        <color rgb="FF231F20"/>
        <rFont val="Arial"/>
        <family val="2"/>
      </rPr>
      <t>Balancinho proprioceptivo</t>
    </r>
  </si>
  <si>
    <r>
      <rPr>
        <sz val="10"/>
        <color rgb="FF231F20"/>
        <rFont val="Arial"/>
        <family val="2"/>
      </rPr>
      <t>Eletroestimulador teens + feens</t>
    </r>
  </si>
  <si>
    <r>
      <rPr>
        <sz val="10"/>
        <color rgb="FF231F20"/>
        <rFont val="Arial"/>
        <family val="2"/>
      </rPr>
      <t>Barra de Ling em madeira</t>
    </r>
  </si>
  <si>
    <r>
      <rPr>
        <sz val="10"/>
        <color rgb="FF231F20"/>
        <rFont val="Arial"/>
        <family val="2"/>
      </rPr>
      <t>Cunha de posicionamento</t>
    </r>
  </si>
  <si>
    <r>
      <rPr>
        <sz val="10"/>
        <color rgb="FF231F20"/>
        <rFont val="Arial"/>
        <family val="2"/>
      </rPr>
      <t>Laser fisioterápico com caneta laser</t>
    </r>
  </si>
  <si>
    <r>
      <rPr>
        <sz val="10"/>
        <color rgb="FF231F20"/>
        <rFont val="Arial"/>
        <family val="2"/>
      </rPr>
      <t>Cronômetro</t>
    </r>
  </si>
  <si>
    <r>
      <rPr>
        <sz val="10"/>
        <color rgb="FF231F20"/>
        <rFont val="Arial"/>
        <family val="2"/>
      </rPr>
      <t>Baropodômetro</t>
    </r>
  </si>
  <si>
    <r>
      <rPr>
        <sz val="10"/>
        <color rgb="FF231F20"/>
        <rFont val="Arial"/>
        <family val="2"/>
      </rPr>
      <t>Divãs tablados baixos para fisioterapia</t>
    </r>
  </si>
  <si>
    <r>
      <rPr>
        <sz val="10"/>
        <color rgb="FF231F20"/>
        <rFont val="Arial"/>
        <family val="2"/>
      </rPr>
      <t>Cadeiras de rodas, sendo 2 para obesos</t>
    </r>
  </si>
  <si>
    <r>
      <rPr>
        <sz val="10"/>
        <color rgb="FF231F20"/>
        <rFont val="Arial"/>
        <family val="2"/>
      </rPr>
      <t>Andadores</t>
    </r>
  </si>
  <si>
    <r>
      <rPr>
        <sz val="10"/>
        <color rgb="FF231F20"/>
        <rFont val="Arial"/>
        <family val="2"/>
      </rPr>
      <t>Escada de canto L com 4 degraus</t>
    </r>
  </si>
  <si>
    <r>
      <rPr>
        <sz val="10"/>
        <color rgb="FF231F20"/>
        <rFont val="Arial"/>
        <family val="2"/>
      </rPr>
      <t>Escadas com 2 degraus</t>
    </r>
  </si>
  <si>
    <r>
      <rPr>
        <sz val="10"/>
        <color rgb="FF231F20"/>
        <rFont val="Arial"/>
        <family val="2"/>
      </rPr>
      <t>Bicicleta ergométrica horizontal</t>
    </r>
  </si>
  <si>
    <r>
      <rPr>
        <sz val="10"/>
        <color rgb="FF231F20"/>
        <rFont val="Arial"/>
        <family val="2"/>
      </rPr>
      <t>Barra paralela com plataforma</t>
    </r>
  </si>
  <si>
    <r>
      <rPr>
        <sz val="10"/>
        <color rgb="FF231F20"/>
        <rFont val="Arial"/>
        <family val="2"/>
      </rPr>
      <t>Rolo posicionador</t>
    </r>
  </si>
  <si>
    <r>
      <rPr>
        <i/>
        <sz val="10"/>
        <color rgb="FF231F20"/>
        <rFont val="Arial"/>
        <family val="2"/>
      </rPr>
      <t xml:space="preserve">Kit </t>
    </r>
    <r>
      <rPr>
        <sz val="10"/>
        <color rgb="FF231F20"/>
        <rFont val="Arial"/>
        <family val="2"/>
      </rPr>
      <t>de halteres de anilhas</t>
    </r>
  </si>
  <si>
    <r>
      <rPr>
        <sz val="10"/>
        <color rgb="FF231F20"/>
        <rFont val="Arial"/>
        <family val="2"/>
      </rPr>
      <t>Bola bobath</t>
    </r>
  </si>
  <si>
    <r>
      <rPr>
        <sz val="10"/>
        <color rgb="FF231F20"/>
        <rFont val="Arial"/>
        <family val="2"/>
      </rPr>
      <t>Cones de sinalização em PVC</t>
    </r>
  </si>
  <si>
    <r>
      <rPr>
        <sz val="10"/>
        <color rgb="FF231F20"/>
        <rFont val="Arial"/>
        <family val="2"/>
      </rPr>
      <t>Cordas para treino esportivo</t>
    </r>
  </si>
  <si>
    <r>
      <rPr>
        <sz val="10"/>
        <color rgb="FF231F20"/>
        <rFont val="Arial"/>
        <family val="2"/>
      </rPr>
      <t>Bolas de futebol e vôlei</t>
    </r>
  </si>
  <si>
    <r>
      <rPr>
        <sz val="10"/>
        <color rgb="FF231F20"/>
        <rFont val="Arial"/>
        <family val="2"/>
      </rPr>
      <t>Aparelho de som portátil ou caixa de som com entrada USB</t>
    </r>
  </si>
  <si>
    <r>
      <rPr>
        <sz val="10"/>
        <color rgb="FF231F20"/>
        <rFont val="Arial"/>
        <family val="2"/>
      </rPr>
      <t>Caneleira de pesos 2kg</t>
    </r>
  </si>
  <si>
    <r>
      <rPr>
        <sz val="10"/>
        <color rgb="FF231F20"/>
        <rFont val="Arial"/>
        <family val="2"/>
      </rPr>
      <t>Espelho</t>
    </r>
  </si>
  <si>
    <r>
      <rPr>
        <b/>
        <sz val="10"/>
        <color rgb="FFFFFFFF"/>
        <rFont val="Arial"/>
        <family val="2"/>
      </rPr>
      <t xml:space="preserve">Sala de observação
</t>
    </r>
    <r>
      <rPr>
        <sz val="10"/>
        <color rgb="FFFFFFFF"/>
        <rFont val="Arial"/>
        <family val="2"/>
      </rPr>
      <t>Espaço destinado à observação de usuários que apresentarem agudização durante os atendimentos ambulatoriais e necessitam de estilização para continuidade dos atendimentos ou transferência para outro ponto da RAS, ou que necessitem de administração de medicamentos ou realização de pequenos procedimentos
No espaço, são realizados: verificação de dados vitais; coleta de material para análises clínicas; administração de medicamentos injetáveis, oral, inalatórios e outras vias; realização de pequenos procedimentos e atendimentos de urgência/ emergência</t>
    </r>
  </si>
  <si>
    <t>Deve permitir a livre circulação de profissionais e usuários, podendo ser em macas para obesos e cadeiras de rodas</t>
  </si>
  <si>
    <r>
      <t xml:space="preserve">Deve ser subdividido, por exemplo, em formato de </t>
    </r>
    <r>
      <rPr>
        <i/>
        <sz val="10"/>
        <color rgb="FF231F20"/>
        <rFont val="Arial"/>
        <family val="2"/>
      </rPr>
      <t>box</t>
    </r>
    <r>
      <rPr>
        <sz val="10"/>
        <color rgb="FF231F20"/>
        <rFont val="Arial"/>
        <family val="2"/>
      </rPr>
      <t>, garantindo a privacidade durante a permanência dos usuários e acompanhantes, simultaneamente</t>
    </r>
  </si>
  <si>
    <t>Deverá dispor de sanitário anexo</t>
  </si>
  <si>
    <t>Camas hospitalares ou macas com grade proteção</t>
  </si>
  <si>
    <r>
      <rPr>
        <sz val="10"/>
        <color rgb="FF231F20"/>
        <rFont val="Arial"/>
        <family val="2"/>
      </rPr>
      <t>Maca de transferência para obeso</t>
    </r>
  </si>
  <si>
    <r>
      <rPr>
        <sz val="10"/>
        <color rgb="FF231F20"/>
        <rFont val="Arial"/>
        <family val="2"/>
      </rPr>
      <t>Prancha para transporte</t>
    </r>
  </si>
  <si>
    <r>
      <rPr>
        <i/>
        <sz val="10"/>
        <color rgb="FF231F20"/>
        <rFont val="Arial"/>
        <family val="2"/>
      </rPr>
      <t xml:space="preserve">Kit </t>
    </r>
    <r>
      <rPr>
        <sz val="10"/>
        <color rgb="FF231F20"/>
        <rFont val="Arial"/>
        <family val="2"/>
      </rPr>
      <t>de imobilizadores cervicais todos os tamanhos</t>
    </r>
  </si>
  <si>
    <r>
      <rPr>
        <sz val="10"/>
        <color rgb="FF231F20"/>
        <rFont val="Arial"/>
        <family val="2"/>
      </rPr>
      <t>Carrinho de emergência</t>
    </r>
  </si>
  <si>
    <r>
      <rPr>
        <sz val="10"/>
        <color rgb="FF231F20"/>
        <rFont val="Arial"/>
        <family val="2"/>
      </rPr>
      <t>Desfibrilador</t>
    </r>
  </si>
  <si>
    <t xml:space="preserve">Glicosímetro com tiras de reagente e lancetas </t>
  </si>
  <si>
    <r>
      <rPr>
        <sz val="10"/>
        <color rgb="FF231F20"/>
        <rFont val="Arial"/>
        <family val="2"/>
      </rPr>
      <t>Esfigmomanômetro adulto e obeso</t>
    </r>
  </si>
  <si>
    <r>
      <rPr>
        <sz val="10"/>
        <color rgb="FF231F20"/>
        <rFont val="Arial"/>
        <family val="2"/>
      </rPr>
      <t>Estetoscópios</t>
    </r>
  </si>
  <si>
    <r>
      <rPr>
        <sz val="10"/>
        <color rgb="FF231F20"/>
        <rFont val="Arial"/>
        <family val="2"/>
      </rPr>
      <t>Laringoscópio com lâminas curvas de todos os tamanhos</t>
    </r>
  </si>
  <si>
    <r>
      <rPr>
        <sz val="10"/>
        <color rgb="FF231F20"/>
        <rFont val="Arial"/>
        <family val="2"/>
      </rPr>
      <t>Cilindro grande de oxigênio</t>
    </r>
  </si>
  <si>
    <r>
      <rPr>
        <sz val="10"/>
        <color rgb="FF231F20"/>
        <rFont val="Arial"/>
        <family val="2"/>
      </rPr>
      <t>Unidade ventilatória (Ambu) adulta e infantil</t>
    </r>
  </si>
  <si>
    <t>Geladeira pequena para armazenamento de medicações termossensíveis</t>
  </si>
  <si>
    <r>
      <rPr>
        <sz val="10"/>
        <color rgb="FF231F20"/>
        <rFont val="Arial"/>
        <family val="2"/>
      </rPr>
      <t>Armário vitrine</t>
    </r>
  </si>
  <si>
    <r>
      <rPr>
        <sz val="10"/>
        <color rgb="FF231F20"/>
        <rFont val="Arial"/>
        <family val="2"/>
      </rPr>
      <t>Bandejas para medicação</t>
    </r>
  </si>
  <si>
    <r>
      <rPr>
        <sz val="10"/>
        <color rgb="FF231F20"/>
        <rFont val="Arial"/>
        <family val="2"/>
      </rPr>
      <t>Mesas para alimentação</t>
    </r>
  </si>
  <si>
    <r>
      <rPr>
        <sz val="10"/>
        <color rgb="FF231F20"/>
        <rFont val="Arial"/>
        <family val="2"/>
      </rPr>
      <t>Mesas auxiliares</t>
    </r>
  </si>
  <si>
    <t>Cadeiras para companhantes</t>
  </si>
  <si>
    <r>
      <rPr>
        <b/>
        <sz val="10"/>
        <color rgb="FFFFFFFF"/>
        <rFont val="Arial"/>
        <family val="2"/>
      </rPr>
      <t xml:space="preserve">Espaço saúde
</t>
    </r>
    <r>
      <rPr>
        <sz val="10"/>
        <color rgb="FFFFFFFF"/>
        <rFont val="Arial"/>
        <family val="2"/>
      </rPr>
      <t>Espaço destinado a atividades em grupo de usuários, reunião de profissionais da AAE e capacitações dos profissionais da APS</t>
    </r>
  </si>
  <si>
    <t>Deve ser amplo, para garantir a privacidade do grupo, permitir o acesso de usuários em cadeiras de rodas</t>
  </si>
  <si>
    <t>Deve acomodar os usuários confortavelmente sentados, ter cadeiras móveis que possam ser retiradas para a prática de atividades em grupo menores ou práticas corporais</t>
  </si>
  <si>
    <t>Deverá estar localizado no mesmo ambiente dos consultórios de atendimentos</t>
  </si>
  <si>
    <t>Projetor multimidia</t>
  </si>
  <si>
    <t xml:space="preserve">Tela para projeção (se for o caso) </t>
  </si>
  <si>
    <t>Mesa para reunião</t>
  </si>
  <si>
    <t>Cadeiras de escritório</t>
  </si>
  <si>
    <t>Computador com acesso à internet</t>
  </si>
  <si>
    <t>Impressora</t>
  </si>
  <si>
    <t>Cadeiras móveis para obeso (não podem ser cadeiras do modelo longarinas e/ou fixas)</t>
  </si>
  <si>
    <r>
      <rPr>
        <sz val="10"/>
        <color rgb="FF231F20"/>
        <rFont val="Arial"/>
        <family val="2"/>
      </rPr>
      <t>Mesas e cadeiras plásticas para atividades coletivas</t>
    </r>
  </si>
  <si>
    <r>
      <rPr>
        <i/>
        <sz val="10"/>
        <color rgb="FF231F20"/>
        <rFont val="Arial"/>
        <family val="2"/>
      </rPr>
      <t>Flip chart</t>
    </r>
  </si>
  <si>
    <r>
      <rPr>
        <sz val="10"/>
        <color rgb="FF231F20"/>
        <rFont val="Arial"/>
        <family val="2"/>
      </rPr>
      <t>Quadro branco</t>
    </r>
  </si>
  <si>
    <r>
      <rPr>
        <b/>
        <sz val="10"/>
        <color rgb="FFFFFFFF"/>
        <rFont val="Arial"/>
        <family val="2"/>
      </rPr>
      <t>Coordenação assistencial</t>
    </r>
  </si>
  <si>
    <t>Deve estar  localizado  no  mesmo  espaço  que  as  salas  de  atendimento, facilitando o acesso de usuários e trabalhadores</t>
  </si>
  <si>
    <r>
      <rPr>
        <sz val="10"/>
        <color rgb="FF231F20"/>
        <rFont val="Arial"/>
        <family val="2"/>
      </rPr>
      <t>Mobiliário padrão</t>
    </r>
  </si>
  <si>
    <t xml:space="preserve">Quadro branco </t>
  </si>
  <si>
    <r>
      <rPr>
        <b/>
        <sz val="10"/>
        <color rgb="FFFFFFFF"/>
        <rFont val="Arial"/>
        <family val="2"/>
      </rPr>
      <t>Serviços de apoio</t>
    </r>
  </si>
  <si>
    <r>
      <rPr>
        <sz val="10"/>
        <color rgb="FF231F20"/>
        <rFont val="Arial"/>
        <family val="2"/>
      </rPr>
      <t>Espaço administrativo</t>
    </r>
  </si>
  <si>
    <r>
      <rPr>
        <sz val="10"/>
        <color rgb="FF231F20"/>
        <rFont val="Arial"/>
        <family val="2"/>
      </rPr>
      <t>Serviço de arquivo de prontuários</t>
    </r>
  </si>
  <si>
    <r>
      <rPr>
        <sz val="10"/>
        <color rgb="FF231F20"/>
        <rFont val="Arial"/>
        <family val="2"/>
      </rPr>
      <t>Central de Materiais Esterilizados</t>
    </r>
  </si>
  <si>
    <r>
      <rPr>
        <sz val="10"/>
        <color rgb="FF231F20"/>
        <rFont val="Arial"/>
        <family val="2"/>
      </rPr>
      <t>Farmácia</t>
    </r>
  </si>
  <si>
    <r>
      <rPr>
        <sz val="10"/>
        <color rgb="FF231F20"/>
        <rFont val="Arial"/>
        <family val="2"/>
      </rPr>
      <t>Almoxarifado</t>
    </r>
  </si>
  <si>
    <r>
      <rPr>
        <sz val="10"/>
        <color rgb="FF231F20"/>
        <rFont val="Arial"/>
        <family val="2"/>
      </rPr>
      <t>Copa</t>
    </r>
  </si>
  <si>
    <r>
      <rPr>
        <sz val="10"/>
        <color rgb="FF231F20"/>
        <rFont val="Arial"/>
        <family val="2"/>
      </rPr>
      <t>Vestiário/sanitários funcionários</t>
    </r>
  </si>
  <si>
    <r>
      <rPr>
        <sz val="10"/>
        <color rgb="FF231F20"/>
        <rFont val="Arial"/>
        <family val="2"/>
      </rPr>
      <t>Depósito de material de limpeza</t>
    </r>
  </si>
  <si>
    <r>
      <rPr>
        <sz val="10"/>
        <color rgb="FF231F20"/>
        <rFont val="Arial"/>
        <family val="2"/>
      </rPr>
      <t>Depósito de lixo</t>
    </r>
  </si>
  <si>
    <r>
      <rPr>
        <sz val="10"/>
        <color rgb="FF231F20"/>
        <rFont val="Arial"/>
        <family val="2"/>
      </rPr>
      <t>Abrigo de resíduo sólido</t>
    </r>
  </si>
  <si>
    <t>Total de itens avaliados em espaço fisico e equipamentos para carteira básica</t>
  </si>
  <si>
    <t xml:space="preserve">CARTEIRA AMPLIADA </t>
  </si>
  <si>
    <r>
      <rPr>
        <b/>
        <sz val="10"/>
        <color rgb="FFFFFFFF"/>
        <rFont val="Arial"/>
        <family val="2"/>
      </rPr>
      <t>Consultório para oftalmologia</t>
    </r>
  </si>
  <si>
    <t>Espaço amplo que permita livre circulação de profissionais e usuários em macas e cadeiras de rodas</t>
  </si>
  <si>
    <t>Deve ser subdividido em antessala, para preparo dos usuários (administração de  colírios,  dentre  outros),  salas  para  realização  dos  exames  e  consultório oftalmológico</t>
  </si>
  <si>
    <t>Deve ser climatizado, dispor de tomadas externas de energia elétrica e pontos de aterramento. Considerar a orientação de profissional da área e a recomendação descrita em cada equipamento que será utilizado</t>
  </si>
  <si>
    <r>
      <rPr>
        <sz val="10"/>
        <color rgb="FF231F20"/>
        <rFont val="Arial"/>
        <family val="2"/>
      </rPr>
      <t>Retinógrafo digital</t>
    </r>
  </si>
  <si>
    <t>Tonômetro</t>
  </si>
  <si>
    <t>Lâmpada de fenda</t>
  </si>
  <si>
    <t>Oftalmoscópio digital</t>
  </si>
  <si>
    <t>Capacete oftalmológico</t>
  </si>
  <si>
    <t>Fotocoagulador à laser</t>
  </si>
  <si>
    <r>
      <rPr>
        <b/>
        <sz val="11"/>
        <color rgb="FFFFFFFF"/>
        <rFont val="Arial"/>
        <family val="2"/>
      </rPr>
      <t>Sala de ultrassom</t>
    </r>
  </si>
  <si>
    <t>Deve estar localizado preferencialmente próximo ao consultório</t>
  </si>
  <si>
    <t>Deve dispor obrigatoriamente de sanitário anexo</t>
  </si>
  <si>
    <t>Mobiliário padrão para salas de atendimento</t>
  </si>
  <si>
    <r>
      <t xml:space="preserve">Aparelho de ultrassom completo, com sondas, computador auxiliar, impressora, </t>
    </r>
    <r>
      <rPr>
        <i/>
        <sz val="10"/>
        <rFont val="Arial"/>
        <family val="2"/>
      </rPr>
      <t xml:space="preserve">software </t>
    </r>
    <r>
      <rPr>
        <sz val="10"/>
        <rFont val="Arial"/>
        <family val="2"/>
      </rPr>
      <t>e sistema de captura</t>
    </r>
  </si>
  <si>
    <t>Impressora para impressão de laudos</t>
  </si>
  <si>
    <r>
      <rPr>
        <i/>
        <sz val="10"/>
        <rFont val="Arial"/>
        <family val="2"/>
      </rPr>
      <t xml:space="preserve">Nobreaks </t>
    </r>
    <r>
      <rPr>
        <sz val="10"/>
        <rFont val="Arial"/>
        <family val="2"/>
      </rPr>
      <t>para aparelho de ultrassom</t>
    </r>
  </si>
  <si>
    <t>Aparelho de televisão compatível com o aparelho de ultrassom para transmissão das imagens</t>
  </si>
  <si>
    <t>Mesa  para ultrassom, para obeso</t>
  </si>
  <si>
    <t xml:space="preserve">Biombos laváveis ou divisórias que garantam a privacidade da pessoa usuária </t>
  </si>
  <si>
    <t xml:space="preserve">Suporte para hamper </t>
  </si>
  <si>
    <t>Mesa auxiliar</t>
  </si>
  <si>
    <t xml:space="preserve">Total de itens avaliados em espaço fisico e equipamentos para carteira ampliada </t>
  </si>
  <si>
    <r>
      <t xml:space="preserve">Seção II: Avaliação da Equipe Multiprofissional
</t>
    </r>
    <r>
      <rPr>
        <sz val="10"/>
        <color rgb="FF000000"/>
        <rFont val="Arial"/>
        <family val="2"/>
      </rPr>
      <t xml:space="preserve">Cada item deve ser avaliado de acordo com as categorias “conforme”, “parcialmente conforme” e “não conforme”, compreendidas como o atendimento pleno (ou completo), atendimento parcial ou não atendimento do item avaliado. Os profissionais avaliadores devem fazer uma análise crítica do item, considerando suas percepções objetivas e subjetivas e consultando os demais membros da equipe quando necessário.
Marcar com um </t>
    </r>
    <r>
      <rPr>
        <b/>
        <sz val="10"/>
        <color rgb="FF000000"/>
        <rFont val="Arial"/>
        <family val="2"/>
      </rPr>
      <t xml:space="preserve">“X” </t>
    </r>
    <r>
      <rPr>
        <sz val="10"/>
        <color rgb="FF000000"/>
        <rFont val="Arial"/>
        <family val="2"/>
      </rPr>
      <t>de acordo com a categoria de avaliação (ou selecionar a opção correspondente à avaliação do item) e registrar comentários ou observações pertinentes ao item avaliado.
A identificação de itens em não conformidade ou conformidade parcial possibilitará a elaboração de um plano de ação para implantação do ambulatório.
Na aba</t>
    </r>
    <r>
      <rPr>
        <b/>
        <sz val="10"/>
        <color rgb="FF000000"/>
        <rFont val="Arial"/>
        <family val="2"/>
      </rPr>
      <t xml:space="preserve"> "Dashboard"</t>
    </r>
    <r>
      <rPr>
        <sz val="10"/>
        <color rgb="FF000000"/>
        <rFont val="Arial"/>
        <family val="2"/>
      </rPr>
      <t xml:space="preserve">, você poderá visualizar os gráficos correspondentes ao preenchimento deste checklist, para uma melhor análise dos resultados encontrados. </t>
    </r>
  </si>
  <si>
    <t>CONFORME</t>
  </si>
  <si>
    <r>
      <rPr>
        <b/>
        <sz val="10"/>
        <color rgb="FFFFFFFF"/>
        <rFont val="Arial"/>
        <family val="2"/>
      </rPr>
      <t>Para a função educacional e supervisional</t>
    </r>
  </si>
  <si>
    <r>
      <rPr>
        <sz val="10"/>
        <color rgb="FF231F20"/>
        <rFont val="Arial"/>
        <family val="2"/>
      </rPr>
      <t>Médico de Família e Comunidade</t>
    </r>
  </si>
  <si>
    <r>
      <rPr>
        <sz val="10"/>
        <color rgb="FF231F20"/>
        <rFont val="Arial"/>
        <family val="2"/>
      </rPr>
      <t>Enfermeiro de Saúde da Família</t>
    </r>
  </si>
  <si>
    <r>
      <rPr>
        <b/>
        <sz val="10"/>
        <color rgb="FFFFFFFF"/>
        <rFont val="Arial"/>
        <family val="2"/>
      </rPr>
      <t>Para o compartilhamento do cuidado</t>
    </r>
  </si>
  <si>
    <r>
      <rPr>
        <sz val="10"/>
        <color rgb="FF231F20"/>
        <rFont val="Arial"/>
        <family val="2"/>
      </rPr>
      <t>Gerente do ambulatório</t>
    </r>
  </si>
  <si>
    <r>
      <rPr>
        <sz val="10"/>
        <color rgb="FF231F20"/>
        <rFont val="Arial"/>
        <family val="2"/>
      </rPr>
      <t>Coordenador assistencial</t>
    </r>
  </si>
  <si>
    <r>
      <rPr>
        <sz val="10"/>
        <color rgb="FF231F20"/>
        <rFont val="Arial"/>
        <family val="2"/>
      </rPr>
      <t>Assistente social</t>
    </r>
  </si>
  <si>
    <t>Auxiliares administrativos</t>
  </si>
  <si>
    <t>Para o Gestor do Cuidado (Ponto de apoio)</t>
  </si>
  <si>
    <t>Enfermeiro Gestor do Cuidado (Ponto de apoio)</t>
  </si>
  <si>
    <t>Para os atendimentos ambulatoriais especializados</t>
  </si>
  <si>
    <r>
      <rPr>
        <sz val="10"/>
        <color rgb="FF231F20"/>
        <rFont val="Arial"/>
        <family val="2"/>
      </rPr>
      <t>Médico cardiologista</t>
    </r>
  </si>
  <si>
    <r>
      <rPr>
        <sz val="10"/>
        <color rgb="FF231F20"/>
        <rFont val="Arial"/>
        <family val="2"/>
      </rPr>
      <t>Médico endocrinologista</t>
    </r>
  </si>
  <si>
    <r>
      <rPr>
        <sz val="10"/>
        <color rgb="FF231F20"/>
        <rFont val="Arial"/>
        <family val="2"/>
      </rPr>
      <t>Enfermeiro</t>
    </r>
  </si>
  <si>
    <r>
      <rPr>
        <sz val="10"/>
        <color rgb="FF231F20"/>
        <rFont val="Arial"/>
        <family val="2"/>
      </rPr>
      <t>Psicólogo</t>
    </r>
  </si>
  <si>
    <r>
      <rPr>
        <sz val="10"/>
        <color rgb="FF231F20"/>
        <rFont val="Arial"/>
        <family val="2"/>
      </rPr>
      <t>Nutricionista</t>
    </r>
  </si>
  <si>
    <r>
      <rPr>
        <sz val="10"/>
        <color rgb="FF231F20"/>
        <rFont val="Arial"/>
        <family val="2"/>
      </rPr>
      <t>Farmacêutcio</t>
    </r>
    <r>
      <rPr>
        <sz val="10"/>
        <rFont val="Arial"/>
        <family val="2"/>
      </rPr>
      <t xml:space="preserve"> Clínico</t>
    </r>
  </si>
  <si>
    <r>
      <rPr>
        <sz val="10"/>
        <color rgb="FF231F20"/>
        <rFont val="Arial"/>
        <family val="2"/>
      </rPr>
      <t>Fisioterapeuta</t>
    </r>
  </si>
  <si>
    <t>Profissional de Educação Física</t>
  </si>
  <si>
    <r>
      <rPr>
        <sz val="10"/>
        <color rgb="FF231F20"/>
        <rFont val="Arial"/>
        <family val="2"/>
      </rPr>
      <t>Técnico em enfermagem</t>
    </r>
  </si>
  <si>
    <t>Para exames e procedimentos ambulatoriais especializados</t>
  </si>
  <si>
    <t>Médico ultrassonografista/ecocardiografista</t>
  </si>
  <si>
    <t xml:space="preserve">Médico radiologista </t>
  </si>
  <si>
    <t>Técnico em radiologia</t>
  </si>
  <si>
    <t>Auxiliar administrativo</t>
  </si>
  <si>
    <t>Total de itens avaliados para Carteira Básica</t>
  </si>
  <si>
    <r>
      <rPr>
        <sz val="10"/>
        <color rgb="FF231F20"/>
        <rFont val="Arial"/>
        <family val="2"/>
      </rPr>
      <t>Médico oftalmologista/retinologista</t>
    </r>
  </si>
  <si>
    <t>Médico angiologista</t>
  </si>
  <si>
    <r>
      <rPr>
        <sz val="10"/>
        <color rgb="FF231F20"/>
        <rFont val="Arial"/>
        <family val="2"/>
      </rPr>
      <t>Médico nefrologista</t>
    </r>
  </si>
  <si>
    <t>Total de itens avaliados para Carteir Ampliada</t>
  </si>
  <si>
    <t xml:space="preserve">CARTEIRA AVANÇADA </t>
  </si>
  <si>
    <t>Médico ortopedista (Pé e Tornozelo)</t>
  </si>
  <si>
    <t>Médico neurologista</t>
  </si>
  <si>
    <t>Fonoaudiólogo</t>
  </si>
  <si>
    <t>Terapia ocupacional</t>
  </si>
  <si>
    <t>Total de itens avaliados para Carteira Avançada</t>
  </si>
  <si>
    <t>Total geral de itens avaliados</t>
  </si>
  <si>
    <r>
      <t xml:space="preserve">SEÇÃO III - Exames e Procedimentos
</t>
    </r>
    <r>
      <rPr>
        <sz val="10"/>
        <color rgb="FF000000"/>
        <rFont val="Arial"/>
        <family val="2"/>
      </rPr>
      <t>Cada item deve ser avaliado de acordo com as categorias “conforme”, “parcialmente conforme” e “não conforme”, compreendidas como o atendimento pleno (ou completo), atendimento parcial ou não atendimento do item avaliado. Os profissionais avaliadores devem fazer uma análise crítica do item, considerando suas percepções objetivas e subjetivas e consultando os demais membros da equipe quando necessário.
Marcar com um</t>
    </r>
    <r>
      <rPr>
        <b/>
        <sz val="10"/>
        <color rgb="FF000000"/>
        <rFont val="Arial"/>
        <family val="2"/>
      </rPr>
      <t xml:space="preserve"> “X” </t>
    </r>
    <r>
      <rPr>
        <sz val="10"/>
        <color rgb="FF000000"/>
        <rFont val="Arial"/>
        <family val="2"/>
      </rPr>
      <t xml:space="preserve">de acordo com a categoria de avaliação (ou selecionar a opção correspondente à avaliação do item) e registrar comentários ou observações pertinentes ao item avaliado.
A identificação de itens em não conformidade ou conformidade parcial possibilitará a elaboração de um plano de ação para implantação do ambulatório.
Na aba </t>
    </r>
    <r>
      <rPr>
        <b/>
        <sz val="10"/>
        <color rgb="FF000000"/>
        <rFont val="Arial"/>
        <family val="2"/>
      </rPr>
      <t>"Dashboard"</t>
    </r>
    <r>
      <rPr>
        <sz val="10"/>
        <color rgb="FF000000"/>
        <rFont val="Arial"/>
        <family val="2"/>
      </rPr>
      <t xml:space="preserve">, você poderá visualizar os gráficos correspondentes ao preenchimento deste checklist, para uma melhor análise dos resultados encontrados. </t>
    </r>
  </si>
  <si>
    <t>Exames e procedimentos ambulatoriais especializados</t>
  </si>
  <si>
    <r>
      <rPr>
        <sz val="10"/>
        <color rgb="FF231F20"/>
        <rFont val="Arial"/>
        <family val="2"/>
      </rPr>
      <t>Eletrocardiograma</t>
    </r>
  </si>
  <si>
    <r>
      <rPr>
        <sz val="10"/>
        <color rgb="FF231F20"/>
        <rFont val="Arial"/>
        <family val="2"/>
      </rPr>
      <t>Ecocardiograma transtorácico</t>
    </r>
  </si>
  <si>
    <r>
      <rPr>
        <sz val="10"/>
        <color rgb="FF231F20"/>
        <rFont val="Arial"/>
        <family val="2"/>
      </rPr>
      <t>Teste de esforço</t>
    </r>
  </si>
  <si>
    <t>Monitorização Ambulatorial da Pressão Alta (MAPA)</t>
  </si>
  <si>
    <r>
      <rPr>
        <sz val="10"/>
        <color rgb="FF231F20"/>
        <rFont val="Arial"/>
        <family val="2"/>
      </rPr>
      <t>Holter</t>
    </r>
    <r>
      <rPr>
        <sz val="10"/>
        <rFont val="Arial"/>
        <family val="2"/>
      </rPr>
      <t xml:space="preserve"> </t>
    </r>
  </si>
  <si>
    <r>
      <rPr>
        <sz val="10"/>
        <color rgb="FF231F20"/>
        <rFont val="Arial"/>
        <family val="2"/>
      </rPr>
      <t>Raio X de tórax</t>
    </r>
  </si>
  <si>
    <t>Raio X de pé</t>
  </si>
  <si>
    <t>Doppler vascular manual para a realização do Índice Tornozelo-Braquial (ITB)</t>
  </si>
  <si>
    <r>
      <rPr>
        <sz val="10"/>
        <color rgb="FF231F20"/>
        <rFont val="Arial"/>
        <family val="2"/>
      </rPr>
      <t>Curativos e desbridamentos</t>
    </r>
  </si>
  <si>
    <t>CARTEIRA AMPLIADA</t>
  </si>
  <si>
    <r>
      <rPr>
        <sz val="10"/>
        <color rgb="FF231F20"/>
        <rFont val="Arial"/>
        <family val="2"/>
      </rPr>
      <t>Retinografia sem contraste</t>
    </r>
  </si>
  <si>
    <t>Angiofluoresceinografia (retinografia com contraste)</t>
  </si>
  <si>
    <t>Fotocoagulação à laser</t>
  </si>
  <si>
    <t xml:space="preserve">Ultrassonografia das artérias renais com doppler </t>
  </si>
  <si>
    <r>
      <rPr>
        <sz val="10"/>
        <color rgb="FF231F20"/>
        <rFont val="Arial"/>
        <family val="2"/>
      </rPr>
      <t>Ultrassonografia das carótidas</t>
    </r>
  </si>
  <si>
    <t xml:space="preserve">Ultrassonografia abdominal </t>
  </si>
  <si>
    <t>Total de itens avaliados para Carteira Ampliada</t>
  </si>
  <si>
    <r>
      <rPr>
        <sz val="10"/>
        <color rgb="FF231F20"/>
        <rFont val="Arial"/>
        <family val="2"/>
      </rPr>
      <t>Cintilografia cardíaca</t>
    </r>
  </si>
  <si>
    <r>
      <rPr>
        <sz val="10"/>
        <color rgb="FF231F20"/>
        <rFont val="Arial"/>
        <family val="2"/>
      </rPr>
      <t>Arteriografia de membros inferiores</t>
    </r>
  </si>
  <si>
    <t xml:space="preserve">Tomografia computadorizada de crânio </t>
  </si>
  <si>
    <r>
      <rPr>
        <sz val="10"/>
        <color rgb="FF231F20"/>
        <rFont val="Arial"/>
        <family val="2"/>
      </rPr>
      <t>Tomografia ocular (tomografia de coerência óptica)</t>
    </r>
  </si>
  <si>
    <r>
      <rPr>
        <sz val="10"/>
        <color rgb="FF231F20"/>
        <rFont val="Arial"/>
        <family val="2"/>
      </rPr>
      <t>Injeção intravítreo</t>
    </r>
  </si>
  <si>
    <r>
      <rPr>
        <sz val="10"/>
        <color rgb="FF231F20"/>
        <rFont val="Arial"/>
        <family val="2"/>
      </rPr>
      <t>Eletroneuromiografia</t>
    </r>
    <r>
      <rPr>
        <sz val="10"/>
        <rFont val="Arial"/>
        <family val="2"/>
      </rPr>
      <t xml:space="preserve"> </t>
    </r>
  </si>
  <si>
    <t>Órtese e prótese (Pé diabético)</t>
  </si>
  <si>
    <t>ESTRUTURA E AMBIÊNCIA</t>
  </si>
  <si>
    <t xml:space="preserve">Conforme </t>
  </si>
  <si>
    <t xml:space="preserve">Parcialmente Conforme </t>
  </si>
  <si>
    <t xml:space="preserve">Não Conforme </t>
  </si>
  <si>
    <t xml:space="preserve">Atendimento do técnico em enfermagem para avalição de dados vitais e antropométricos </t>
  </si>
  <si>
    <t>Atendimento inicial do enfermeiro</t>
  </si>
  <si>
    <t>Ponto de Apoio</t>
  </si>
  <si>
    <t>Consultório padrão para atendimentos individuais</t>
  </si>
  <si>
    <t>Sala de Observação</t>
  </si>
  <si>
    <t>Espaço saúde</t>
  </si>
  <si>
    <t>Total</t>
  </si>
  <si>
    <t>Sala de Ultrassom</t>
  </si>
  <si>
    <t>RECURSOS HUMANOS</t>
  </si>
  <si>
    <t xml:space="preserve">Carteira Básica </t>
  </si>
  <si>
    <t>Carteira Ampliada</t>
  </si>
  <si>
    <t>Carteira Avançada</t>
  </si>
  <si>
    <t xml:space="preserve">EXAMES E PROCEDIMENTOS </t>
  </si>
  <si>
    <t>ESTRUTURA E EQUIPAMENTOS</t>
  </si>
  <si>
    <t>CARTEIRA BÁSICA</t>
  </si>
  <si>
    <t>EQUIPE MULTIPROFISSIONAL</t>
  </si>
  <si>
    <t>EXAMES E PROCEDIMENTOS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</si>
</sst>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231F20"/>
      <name val="Arial"/>
      <family val="2"/>
    </font>
    <font>
      <b/>
      <sz val="10"/>
      <name val="Arial"/>
      <family val="2"/>
    </font>
    <font>
      <b/>
      <sz val="10"/>
      <color rgb="FF231F2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i/>
      <sz val="10"/>
      <color rgb="FF231F20"/>
      <name val="Arial"/>
      <family val="2"/>
    </font>
    <font>
      <i/>
      <sz val="1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FFFF"/>
      <name val="Arial"/>
      <family val="2"/>
    </font>
    <font>
      <sz val="10"/>
      <name val="Times New Roman"/>
      <family val="1"/>
    </font>
    <font>
      <sz val="9"/>
      <color indexed="81"/>
      <name val="Segoe UI"/>
      <family val="2"/>
    </font>
    <font>
      <sz val="10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C4D8"/>
      </patternFill>
    </fill>
    <fill>
      <patternFill patternType="solid">
        <fgColor rgb="FFDFDEE9"/>
      </patternFill>
    </fill>
    <fill>
      <patternFill patternType="solid">
        <fgColor theme="0"/>
        <bgColor indexed="64"/>
      </patternFill>
    </fill>
    <fill>
      <patternFill patternType="solid">
        <fgColor rgb="FF253C7F"/>
      </patternFill>
    </fill>
    <fill>
      <patternFill patternType="solid">
        <fgColor rgb="FF4D5790"/>
      </patternFill>
    </fill>
    <fill>
      <patternFill patternType="solid">
        <fgColor rgb="FF7374A3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70C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79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left" vertical="center"/>
    </xf>
    <xf numFmtId="0" fontId="0" fillId="5" borderId="0" xfId="0" applyFill="1" applyAlignment="1">
      <alignment horizontal="left" vertical="center"/>
    </xf>
    <xf numFmtId="9" fontId="0" fillId="0" borderId="0" xfId="0" applyNumberForma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10" borderId="0" xfId="0" applyFont="1" applyFill="1" applyAlignment="1">
      <alignment vertical="center"/>
    </xf>
    <xf numFmtId="0" fontId="0" fillId="5" borderId="0" xfId="0" applyFill="1"/>
    <xf numFmtId="0" fontId="5" fillId="3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1" fillId="8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horizontal="right" vertical="center" wrapText="1"/>
    </xf>
    <xf numFmtId="0" fontId="3" fillId="7" borderId="3" xfId="0" applyFont="1" applyFill="1" applyBorder="1" applyAlignment="1">
      <alignment horizontal="right" vertical="center" wrapText="1"/>
    </xf>
    <xf numFmtId="9" fontId="8" fillId="7" borderId="3" xfId="1" applyFont="1" applyFill="1" applyBorder="1" applyAlignment="1">
      <alignment horizontal="right" vertical="center" wrapText="1"/>
    </xf>
    <xf numFmtId="0" fontId="6" fillId="8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top" wrapText="1"/>
    </xf>
    <xf numFmtId="0" fontId="7" fillId="5" borderId="0" xfId="0" applyFont="1" applyFill="1" applyAlignment="1">
      <alignment horizontal="right" vertical="center" wrapText="1"/>
    </xf>
    <xf numFmtId="0" fontId="8" fillId="5" borderId="0" xfId="0" applyFont="1" applyFill="1" applyAlignment="1">
      <alignment horizontal="right" vertical="center" wrapText="1"/>
    </xf>
    <xf numFmtId="0" fontId="3" fillId="5" borderId="0" xfId="0" applyFont="1" applyFill="1" applyAlignment="1">
      <alignment horizontal="right" vertical="center" wrapText="1"/>
    </xf>
    <xf numFmtId="0" fontId="7" fillId="7" borderId="4" xfId="0" applyFont="1" applyFill="1" applyBorder="1" applyAlignment="1">
      <alignment horizontal="right" vertical="center" wrapText="1"/>
    </xf>
    <xf numFmtId="9" fontId="8" fillId="7" borderId="4" xfId="1" applyFont="1" applyFill="1" applyBorder="1" applyAlignment="1">
      <alignment horizontal="right" vertical="center" wrapText="1"/>
    </xf>
    <xf numFmtId="0" fontId="3" fillId="7" borderId="4" xfId="0" applyFont="1" applyFill="1" applyBorder="1" applyAlignment="1">
      <alignment horizontal="right" vertical="center" wrapText="1"/>
    </xf>
    <xf numFmtId="0" fontId="8" fillId="7" borderId="4" xfId="0" applyFont="1" applyFill="1" applyBorder="1" applyAlignment="1">
      <alignment horizontal="right" vertical="center" wrapText="1"/>
    </xf>
    <xf numFmtId="0" fontId="7" fillId="7" borderId="5" xfId="0" applyFont="1" applyFill="1" applyBorder="1" applyAlignment="1">
      <alignment horizontal="right" vertical="center" wrapText="1"/>
    </xf>
    <xf numFmtId="0" fontId="8" fillId="7" borderId="5" xfId="0" applyFont="1" applyFill="1" applyBorder="1" applyAlignment="1">
      <alignment horizontal="right" vertical="center" wrapText="1"/>
    </xf>
    <xf numFmtId="0" fontId="3" fillId="7" borderId="5" xfId="0" applyFont="1" applyFill="1" applyBorder="1" applyAlignment="1">
      <alignment horizontal="right" vertical="center" wrapText="1"/>
    </xf>
    <xf numFmtId="0" fontId="5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0" fillId="0" borderId="5" xfId="0" applyBorder="1"/>
    <xf numFmtId="9" fontId="7" fillId="7" borderId="3" xfId="1" applyFont="1" applyFill="1" applyBorder="1" applyAlignment="1">
      <alignment horizontal="right" vertical="center" wrapText="1"/>
    </xf>
    <xf numFmtId="0" fontId="7" fillId="5" borderId="6" xfId="0" applyFont="1" applyFill="1" applyBorder="1" applyAlignment="1">
      <alignment horizontal="right" vertical="center" wrapText="1"/>
    </xf>
    <xf numFmtId="0" fontId="7" fillId="5" borderId="7" xfId="0" applyFont="1" applyFill="1" applyBorder="1" applyAlignment="1">
      <alignment horizontal="right" vertical="center" wrapText="1"/>
    </xf>
    <xf numFmtId="9" fontId="7" fillId="7" borderId="4" xfId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20" fillId="7" borderId="5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center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7" fillId="9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left" vertical="center" wrapText="1"/>
    </xf>
    <xf numFmtId="0" fontId="8" fillId="8" borderId="9" xfId="0" applyFont="1" applyFill="1" applyBorder="1" applyAlignment="1">
      <alignment horizontal="left" vertical="center" wrapText="1"/>
    </xf>
    <xf numFmtId="0" fontId="8" fillId="8" borderId="1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4" fillId="10" borderId="0" xfId="0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93183573995315E-2"/>
          <c:y val="3.8394415357766144E-2"/>
          <c:w val="0.90497693145110547"/>
          <c:h val="0.333886300861606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BD!$B$3</c:f>
              <c:strCache>
                <c:ptCount val="1"/>
                <c:pt idx="0">
                  <c:v>Conforme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BD!$A$4:$A$15</c:f>
              <c:strCache>
                <c:ptCount val="12"/>
                <c:pt idx="0">
                  <c:v>Recepção/sala de espera/agendamento</c:v>
                </c:pt>
                <c:pt idx="1">
                  <c:v>Atendimento do técnico em enfermagem para avalição de dados vitais e antropométricos </c:v>
                </c:pt>
                <c:pt idx="2">
                  <c:v>Atendimento inicial do enfermeiro</c:v>
                </c:pt>
                <c:pt idx="3">
                  <c:v>Ponto de Apoio</c:v>
                </c:pt>
                <c:pt idx="4">
                  <c:v>Consultório padrão para atendimentos individuais</c:v>
                </c:pt>
                <c:pt idx="5">
                  <c:v>Laboratório de métodos gráficos em cardiologia</c:v>
                </c:pt>
                <c:pt idx="6">
                  <c:v>Ambulatório do Pé Diabético</c:v>
                </c:pt>
                <c:pt idx="7">
                  <c:v>Fisioterapia e Profissional de Educação Física</c:v>
                </c:pt>
                <c:pt idx="8">
                  <c:v>Sala de Observação</c:v>
                </c:pt>
                <c:pt idx="9">
                  <c:v>Espaço saúde</c:v>
                </c:pt>
                <c:pt idx="10">
                  <c:v>Coordenação assistencial</c:v>
                </c:pt>
                <c:pt idx="11">
                  <c:v>Serviços de apoio</c:v>
                </c:pt>
              </c:strCache>
            </c:strRef>
          </c:cat>
          <c:val>
            <c:numRef>
              <c:f>BD!$B$4:$B$15</c:f>
              <c:numCache>
                <c:formatCode>0%</c:formatCode>
                <c:ptCount val="12"/>
                <c:pt idx="0">
                  <c:v>1</c:v>
                </c:pt>
                <c:pt idx="1">
                  <c:v>0.90909090909090906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0.95652173913043481</c:v>
                </c:pt>
                <c:pt idx="6">
                  <c:v>0.97777777777777775</c:v>
                </c:pt>
                <c:pt idx="7">
                  <c:v>1</c:v>
                </c:pt>
                <c:pt idx="8">
                  <c:v>0.96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EC-4194-BFDE-B2271828F519}"/>
            </c:ext>
          </c:extLst>
        </c:ser>
        <c:ser>
          <c:idx val="1"/>
          <c:order val="1"/>
          <c:tx>
            <c:strRef>
              <c:f>BD!$C$3</c:f>
              <c:strCache>
                <c:ptCount val="1"/>
                <c:pt idx="0">
                  <c:v>Parcialmente Conforme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BD!$A$4:$A$15</c:f>
              <c:strCache>
                <c:ptCount val="12"/>
                <c:pt idx="0">
                  <c:v>Recepção/sala de espera/agendamento</c:v>
                </c:pt>
                <c:pt idx="1">
                  <c:v>Atendimento do técnico em enfermagem para avalição de dados vitais e antropométricos </c:v>
                </c:pt>
                <c:pt idx="2">
                  <c:v>Atendimento inicial do enfermeiro</c:v>
                </c:pt>
                <c:pt idx="3">
                  <c:v>Ponto de Apoio</c:v>
                </c:pt>
                <c:pt idx="4">
                  <c:v>Consultório padrão para atendimentos individuais</c:v>
                </c:pt>
                <c:pt idx="5">
                  <c:v>Laboratório de métodos gráficos em cardiologia</c:v>
                </c:pt>
                <c:pt idx="6">
                  <c:v>Ambulatório do Pé Diabético</c:v>
                </c:pt>
                <c:pt idx="7">
                  <c:v>Fisioterapia e Profissional de Educação Física</c:v>
                </c:pt>
                <c:pt idx="8">
                  <c:v>Sala de Observação</c:v>
                </c:pt>
                <c:pt idx="9">
                  <c:v>Espaço saúde</c:v>
                </c:pt>
                <c:pt idx="10">
                  <c:v>Coordenação assistencial</c:v>
                </c:pt>
                <c:pt idx="11">
                  <c:v>Serviços de apoio</c:v>
                </c:pt>
              </c:strCache>
            </c:strRef>
          </c:cat>
          <c:val>
            <c:numRef>
              <c:f>BD!$C$4:$C$15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2.2222222222222223E-2</c:v>
                </c:pt>
                <c:pt idx="7">
                  <c:v>0</c:v>
                </c:pt>
                <c:pt idx="8">
                  <c:v>0.04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EC-4194-BFDE-B2271828F519}"/>
            </c:ext>
          </c:extLst>
        </c:ser>
        <c:ser>
          <c:idx val="2"/>
          <c:order val="2"/>
          <c:tx>
            <c:strRef>
              <c:f>BD!$D$3</c:f>
              <c:strCache>
                <c:ptCount val="1"/>
                <c:pt idx="0">
                  <c:v>Não Conforme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BD!$A$4:$A$15</c:f>
              <c:strCache>
                <c:ptCount val="12"/>
                <c:pt idx="0">
                  <c:v>Recepção/sala de espera/agendamento</c:v>
                </c:pt>
                <c:pt idx="1">
                  <c:v>Atendimento do técnico em enfermagem para avalição de dados vitais e antropométricos </c:v>
                </c:pt>
                <c:pt idx="2">
                  <c:v>Atendimento inicial do enfermeiro</c:v>
                </c:pt>
                <c:pt idx="3">
                  <c:v>Ponto de Apoio</c:v>
                </c:pt>
                <c:pt idx="4">
                  <c:v>Consultório padrão para atendimentos individuais</c:v>
                </c:pt>
                <c:pt idx="5">
                  <c:v>Laboratório de métodos gráficos em cardiologia</c:v>
                </c:pt>
                <c:pt idx="6">
                  <c:v>Ambulatório do Pé Diabético</c:v>
                </c:pt>
                <c:pt idx="7">
                  <c:v>Fisioterapia e Profissional de Educação Física</c:v>
                </c:pt>
                <c:pt idx="8">
                  <c:v>Sala de Observação</c:v>
                </c:pt>
                <c:pt idx="9">
                  <c:v>Espaço saúde</c:v>
                </c:pt>
                <c:pt idx="10">
                  <c:v>Coordenação assistencial</c:v>
                </c:pt>
                <c:pt idx="11">
                  <c:v>Serviços de apoio</c:v>
                </c:pt>
              </c:strCache>
            </c:strRef>
          </c:cat>
          <c:val>
            <c:numRef>
              <c:f>BD!$D$4:$D$15</c:f>
              <c:numCache>
                <c:formatCode>0%</c:formatCode>
                <c:ptCount val="12"/>
                <c:pt idx="0">
                  <c:v>0</c:v>
                </c:pt>
                <c:pt idx="1">
                  <c:v>9.0909090909090912E-2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4.3478260869565216E-2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EC-4194-BFDE-B2271828F5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34919344"/>
        <c:axId val="1334919888"/>
      </c:barChart>
      <c:catAx>
        <c:axId val="133491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919888"/>
        <c:crosses val="autoZero"/>
        <c:auto val="1"/>
        <c:lblAlgn val="ctr"/>
        <c:lblOffset val="100"/>
        <c:noMultiLvlLbl val="0"/>
      </c:catAx>
      <c:valAx>
        <c:axId val="1334919888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91934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EQUIPE MULTIPROFISSIONAL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26460562940032E-2"/>
          <c:y val="0.25416378316032295"/>
          <c:w val="0.88414827163617782"/>
          <c:h val="0.533271576347074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BD!$B$23</c:f>
              <c:strCache>
                <c:ptCount val="1"/>
                <c:pt idx="0">
                  <c:v>Conforme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BD!$A$24:$A$27</c:f>
              <c:strCache>
                <c:ptCount val="4"/>
                <c:pt idx="0">
                  <c:v>Carteira Básica </c:v>
                </c:pt>
                <c:pt idx="1">
                  <c:v>Carteira Ampliada</c:v>
                </c:pt>
                <c:pt idx="2">
                  <c:v>Carteira Avançada</c:v>
                </c:pt>
                <c:pt idx="3">
                  <c:v>Total</c:v>
                </c:pt>
              </c:strCache>
            </c:strRef>
          </c:cat>
          <c:val>
            <c:numRef>
              <c:f>BD!$B$24:$B$27</c:f>
              <c:numCache>
                <c:formatCode>0%</c:formatCode>
                <c:ptCount val="4"/>
                <c:pt idx="0">
                  <c:v>0.95454545454545459</c:v>
                </c:pt>
                <c:pt idx="1">
                  <c:v>1</c:v>
                </c:pt>
                <c:pt idx="2">
                  <c:v>1</c:v>
                </c:pt>
                <c:pt idx="3">
                  <c:v>0.96551724137931039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6-4026-87F6-D14758E8A112}"/>
            </c:ext>
          </c:extLst>
        </c:ser>
        <c:ser>
          <c:idx val="1"/>
          <c:order val="1"/>
          <c:tx>
            <c:strRef>
              <c:f>BD!$C$23</c:f>
              <c:strCache>
                <c:ptCount val="1"/>
                <c:pt idx="0">
                  <c:v>Parcialmente Conforme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BD!$A$24:$A$27</c:f>
              <c:strCache>
                <c:ptCount val="4"/>
                <c:pt idx="0">
                  <c:v>Carteira Básica </c:v>
                </c:pt>
                <c:pt idx="1">
                  <c:v>Carteira Ampliada</c:v>
                </c:pt>
                <c:pt idx="2">
                  <c:v>Carteira Avançada</c:v>
                </c:pt>
                <c:pt idx="3">
                  <c:v>Total</c:v>
                </c:pt>
              </c:strCache>
            </c:strRef>
          </c:cat>
          <c:val>
            <c:numRef>
              <c:f>BD!$C$24:$C$27</c:f>
              <c:numCache>
                <c:formatCode>0%</c:formatCode>
                <c:ptCount val="4"/>
                <c:pt idx="0">
                  <c:v>4.5454545454545456E-2</c:v>
                </c:pt>
                <c:pt idx="1">
                  <c:v>0</c:v>
                </c:pt>
                <c:pt idx="2">
                  <c:v>0</c:v>
                </c:pt>
                <c:pt idx="3">
                  <c:v>3.4482758620689655E-2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16-4026-87F6-D14758E8A112}"/>
            </c:ext>
          </c:extLst>
        </c:ser>
        <c:ser>
          <c:idx val="2"/>
          <c:order val="2"/>
          <c:tx>
            <c:strRef>
              <c:f>BD!$D$23</c:f>
              <c:strCache>
                <c:ptCount val="1"/>
                <c:pt idx="0">
                  <c:v>Não Conforme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BD!$A$24:$A$27</c:f>
              <c:strCache>
                <c:ptCount val="4"/>
                <c:pt idx="0">
                  <c:v>Carteira Básica </c:v>
                </c:pt>
                <c:pt idx="1">
                  <c:v>Carteira Ampliada</c:v>
                </c:pt>
                <c:pt idx="2">
                  <c:v>Carteira Avançada</c:v>
                </c:pt>
                <c:pt idx="3">
                  <c:v>Total</c:v>
                </c:pt>
              </c:strCache>
            </c:strRef>
          </c:cat>
          <c:val>
            <c:numRef>
              <c:f>BD!$D$24:$D$27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16-4026-87F6-D14758E8A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4920976"/>
        <c:axId val="1334928592"/>
      </c:barChart>
      <c:catAx>
        <c:axId val="133492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928592"/>
        <c:crosses val="autoZero"/>
        <c:auto val="1"/>
        <c:lblAlgn val="ctr"/>
        <c:lblOffset val="100"/>
        <c:noMultiLvlLbl val="0"/>
      </c:catAx>
      <c:valAx>
        <c:axId val="1334928592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9209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EXAMES</a:t>
            </a:r>
            <a:r>
              <a:rPr lang="pt-BR" baseline="0"/>
              <a:t> E PROCEDIMENTOS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65172622652938E-2"/>
          <c:y val="0.23306487695749445"/>
          <c:w val="0.88214314556834239"/>
          <c:h val="0.560790220014444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BD!$B$30</c:f>
              <c:strCache>
                <c:ptCount val="1"/>
                <c:pt idx="0">
                  <c:v>Conforme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BD!$A$31:$A$34</c:f>
              <c:strCache>
                <c:ptCount val="4"/>
                <c:pt idx="0">
                  <c:v>Carteira Básica </c:v>
                </c:pt>
                <c:pt idx="1">
                  <c:v>Carteira Ampliada</c:v>
                </c:pt>
                <c:pt idx="2">
                  <c:v>Carteira Avançada</c:v>
                </c:pt>
                <c:pt idx="3">
                  <c:v>Total</c:v>
                </c:pt>
              </c:strCache>
            </c:strRef>
          </c:cat>
          <c:val>
            <c:numRef>
              <c:f>BD!$B$31:$B$34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7-4931-9DF8-DFA371D97BEF}"/>
            </c:ext>
          </c:extLst>
        </c:ser>
        <c:ser>
          <c:idx val="1"/>
          <c:order val="1"/>
          <c:tx>
            <c:strRef>
              <c:f>BD!$C$30</c:f>
              <c:strCache>
                <c:ptCount val="1"/>
                <c:pt idx="0">
                  <c:v>Parcialmente Conforme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BD!$A$31:$A$34</c:f>
              <c:strCache>
                <c:ptCount val="4"/>
                <c:pt idx="0">
                  <c:v>Carteira Básica </c:v>
                </c:pt>
                <c:pt idx="1">
                  <c:v>Carteira Ampliada</c:v>
                </c:pt>
                <c:pt idx="2">
                  <c:v>Carteira Avançada</c:v>
                </c:pt>
                <c:pt idx="3">
                  <c:v>Total</c:v>
                </c:pt>
              </c:strCache>
            </c:strRef>
          </c:cat>
          <c:val>
            <c:numRef>
              <c:f>BD!$C$31:$C$34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77-4931-9DF8-DFA371D97BEF}"/>
            </c:ext>
          </c:extLst>
        </c:ser>
        <c:ser>
          <c:idx val="2"/>
          <c:order val="2"/>
          <c:tx>
            <c:strRef>
              <c:f>BD!$D$30</c:f>
              <c:strCache>
                <c:ptCount val="1"/>
                <c:pt idx="0">
                  <c:v>Não Conforme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BD!$A$31:$A$34</c:f>
              <c:strCache>
                <c:ptCount val="4"/>
                <c:pt idx="0">
                  <c:v>Carteira Básica </c:v>
                </c:pt>
                <c:pt idx="1">
                  <c:v>Carteira Ampliada</c:v>
                </c:pt>
                <c:pt idx="2">
                  <c:v>Carteira Avançada</c:v>
                </c:pt>
                <c:pt idx="3">
                  <c:v>Total</c:v>
                </c:pt>
              </c:strCache>
            </c:strRef>
          </c:cat>
          <c:val>
            <c:numRef>
              <c:f>BD!$D$31:$D$34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77-4931-9DF8-DFA371D97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4925328"/>
        <c:axId val="1334930224"/>
      </c:barChart>
      <c:catAx>
        <c:axId val="133492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930224"/>
        <c:crosses val="autoZero"/>
        <c:auto val="1"/>
        <c:lblAlgn val="ctr"/>
        <c:lblOffset val="100"/>
        <c:noMultiLvlLbl val="0"/>
      </c:catAx>
      <c:valAx>
        <c:axId val="1334930224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9253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CARTEIRA</a:t>
            </a:r>
            <a:r>
              <a:rPr lang="pt-BR" baseline="0"/>
              <a:t> AMPLIADA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BD!$A$19</c:f>
              <c:strCache>
                <c:ptCount val="1"/>
                <c:pt idx="0">
                  <c:v>Consultório para oftalmologia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BD!$B$18:$D$18</c:f>
              <c:strCache>
                <c:ptCount val="3"/>
                <c:pt idx="0">
                  <c:v>Conforme </c:v>
                </c:pt>
                <c:pt idx="1">
                  <c:v>Parcialmente Conforme </c:v>
                </c:pt>
                <c:pt idx="2">
                  <c:v>Não Conforme </c:v>
                </c:pt>
              </c:strCache>
            </c:strRef>
          </c:cat>
          <c:val>
            <c:numRef>
              <c:f>BD!$B$19:$D$19</c:f>
              <c:numCache>
                <c:formatCode>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D-43AF-82DB-6D1D4E29E069}"/>
            </c:ext>
          </c:extLst>
        </c:ser>
        <c:ser>
          <c:idx val="1"/>
          <c:order val="1"/>
          <c:tx>
            <c:strRef>
              <c:f>BD!$A$20</c:f>
              <c:strCache>
                <c:ptCount val="1"/>
                <c:pt idx="0">
                  <c:v>Sala de Ultrassom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BD!$B$18:$D$18</c:f>
              <c:strCache>
                <c:ptCount val="3"/>
                <c:pt idx="0">
                  <c:v>Conforme </c:v>
                </c:pt>
                <c:pt idx="1">
                  <c:v>Parcialmente Conforme </c:v>
                </c:pt>
                <c:pt idx="2">
                  <c:v>Não Conforme </c:v>
                </c:pt>
              </c:strCache>
            </c:strRef>
          </c:cat>
          <c:val>
            <c:numRef>
              <c:f>BD!$B$20:$D$20</c:f>
              <c:numCache>
                <c:formatCode>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7D-43AF-82DB-6D1D4E29E0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85552400"/>
        <c:axId val="1185549680"/>
      </c:barChart>
      <c:catAx>
        <c:axId val="118555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5549680"/>
        <c:crosses val="autoZero"/>
        <c:auto val="1"/>
        <c:lblAlgn val="ctr"/>
        <c:lblOffset val="100"/>
        <c:noMultiLvlLbl val="0"/>
      </c:catAx>
      <c:valAx>
        <c:axId val="11855496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555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705</xdr:rowOff>
    </xdr:from>
    <xdr:ext cx="9779000" cy="1121833"/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886530"/>
          <a:ext cx="9779000" cy="1121833"/>
          <a:chOff x="0" y="0"/>
          <a:chExt cx="7560309" cy="1009015"/>
        </a:xfrm>
      </xdr:grpSpPr>
      <xdr:pic>
        <xdr:nvPicPr>
          <xdr:cNvPr id="3" name="image1.png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</a:p>
          <a:p>
            <a:pPr algn="ctr"/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HAS E DM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0</xdr:colOff>
      <xdr:row>0</xdr:row>
      <xdr:rowOff>114300</xdr:rowOff>
    </xdr:from>
    <xdr:to>
      <xdr:col>4</xdr:col>
      <xdr:colOff>1664287</xdr:colOff>
      <xdr:row>0</xdr:row>
      <xdr:rowOff>809624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9522C07-7ABF-422E-96B8-93127E909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6</xdr:col>
      <xdr:colOff>17946</xdr:colOff>
      <xdr:row>0</xdr:row>
      <xdr:rowOff>90254</xdr:rowOff>
    </xdr:from>
    <xdr:to>
      <xdr:col>10</xdr:col>
      <xdr:colOff>10764</xdr:colOff>
      <xdr:row>0</xdr:row>
      <xdr:rowOff>776519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60432749-8B66-4E40-BEC6-65818DF3BD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1196472" y="-782222"/>
          <a:ext cx="686265" cy="24312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705</xdr:rowOff>
    </xdr:from>
    <xdr:ext cx="9779000" cy="1121833"/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0" y="886530"/>
          <a:ext cx="9779000" cy="1121833"/>
          <a:chOff x="0" y="0"/>
          <a:chExt cx="7560309" cy="1009015"/>
        </a:xfrm>
      </xdr:grpSpPr>
      <xdr:pic>
        <xdr:nvPicPr>
          <xdr:cNvPr id="4" name="image1.png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endParaRPr lang="pt-BR" sz="1400" b="1" spc="0">
              <a:solidFill>
                <a:srgbClr val="FFFFFF"/>
              </a:solidFill>
              <a:latin typeface="Arial"/>
              <a:cs typeface="Arial"/>
            </a:endParaRPr>
          </a:p>
          <a:p>
            <a:pPr algn="ctr"/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HAS E DM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0</xdr:colOff>
      <xdr:row>0</xdr:row>
      <xdr:rowOff>114300</xdr:rowOff>
    </xdr:from>
    <xdr:to>
      <xdr:col>4</xdr:col>
      <xdr:colOff>1664287</xdr:colOff>
      <xdr:row>0</xdr:row>
      <xdr:rowOff>809624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23834CE-C303-4A54-BD29-F58D787AB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6</xdr:col>
      <xdr:colOff>17946</xdr:colOff>
      <xdr:row>0</xdr:row>
      <xdr:rowOff>90254</xdr:rowOff>
    </xdr:from>
    <xdr:to>
      <xdr:col>10</xdr:col>
      <xdr:colOff>10764</xdr:colOff>
      <xdr:row>0</xdr:row>
      <xdr:rowOff>776519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983D623-9BFC-4984-81F9-E088A74A94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844047" y="-782222"/>
          <a:ext cx="686265" cy="24312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423400" cy="1123950"/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885825"/>
          <a:ext cx="9423400" cy="1123950"/>
          <a:chOff x="0" y="0"/>
          <a:chExt cx="7949247" cy="1009015"/>
        </a:xfrm>
      </xdr:grpSpPr>
      <xdr:pic>
        <xdr:nvPicPr>
          <xdr:cNvPr id="3" name="image1.png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949247" cy="1008761"/>
          </a:xfrm>
          <a:prstGeom prst="rect">
            <a:avLst/>
          </a:prstGeom>
        </xdr:spPr>
      </xdr:pic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0" y="0"/>
            <a:ext cx="7869328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endParaRPr lang="pt-BR" sz="1400" b="1" spc="0">
              <a:solidFill>
                <a:srgbClr val="FFFFFF"/>
              </a:solidFill>
              <a:latin typeface="Arial"/>
              <a:cs typeface="Arial"/>
            </a:endParaRPr>
          </a:p>
          <a:p>
            <a:pPr algn="ctr"/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HAS E DM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0</xdr:colOff>
      <xdr:row>0</xdr:row>
      <xdr:rowOff>114300</xdr:rowOff>
    </xdr:from>
    <xdr:to>
      <xdr:col>5</xdr:col>
      <xdr:colOff>64087</xdr:colOff>
      <xdr:row>0</xdr:row>
      <xdr:rowOff>809624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268B277-1D77-4189-B0DE-5C702A592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6</xdr:col>
      <xdr:colOff>17946</xdr:colOff>
      <xdr:row>0</xdr:row>
      <xdr:rowOff>90254</xdr:rowOff>
    </xdr:from>
    <xdr:to>
      <xdr:col>10</xdr:col>
      <xdr:colOff>10764</xdr:colOff>
      <xdr:row>0</xdr:row>
      <xdr:rowOff>776519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DDD175A9-A595-424B-BCC2-D45C1AAD00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844047" y="-782222"/>
          <a:ext cx="686265" cy="24312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3174</xdr:rowOff>
    </xdr:from>
    <xdr:ext cx="9525000" cy="1133475"/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0" y="879474"/>
          <a:ext cx="9525000" cy="1133475"/>
          <a:chOff x="0" y="0"/>
          <a:chExt cx="7560309" cy="1009015"/>
        </a:xfrm>
      </xdr:grpSpPr>
      <xdr:pic>
        <xdr:nvPicPr>
          <xdr:cNvPr id="3" name="image1.png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endParaRPr lang="pt-BR" sz="1400" b="1" spc="0">
              <a:solidFill>
                <a:srgbClr val="FFFFFF"/>
              </a:solidFill>
              <a:latin typeface="Arial"/>
              <a:cs typeface="Arial"/>
            </a:endParaRPr>
          </a:p>
          <a:p>
            <a:pPr algn="ctr"/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HAS E DM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0</xdr:colOff>
      <xdr:row>0</xdr:row>
      <xdr:rowOff>90721</xdr:rowOff>
    </xdr:from>
    <xdr:to>
      <xdr:col>4</xdr:col>
      <xdr:colOff>1902412</xdr:colOff>
      <xdr:row>0</xdr:row>
      <xdr:rowOff>786045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DE4029D2-EE3A-4D77-96A2-583B46F45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721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5</xdr:col>
      <xdr:colOff>532295</xdr:colOff>
      <xdr:row>0</xdr:row>
      <xdr:rowOff>57151</xdr:rowOff>
    </xdr:from>
    <xdr:to>
      <xdr:col>7</xdr:col>
      <xdr:colOff>315563</xdr:colOff>
      <xdr:row>0</xdr:row>
      <xdr:rowOff>743416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948017D3-CB47-47BB-8B21-361A7CBA1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948821" y="-815325"/>
          <a:ext cx="686265" cy="24312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5</xdr:row>
      <xdr:rowOff>85725</xdr:rowOff>
    </xdr:from>
    <xdr:to>
      <xdr:col>19</xdr:col>
      <xdr:colOff>285750</xdr:colOff>
      <xdr:row>26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47</xdr:row>
      <xdr:rowOff>171449</xdr:rowOff>
    </xdr:from>
    <xdr:to>
      <xdr:col>9</xdr:col>
      <xdr:colOff>228599</xdr:colOff>
      <xdr:row>62</xdr:row>
      <xdr:rowOff>66674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500-000006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447675</xdr:colOff>
      <xdr:row>47</xdr:row>
      <xdr:rowOff>133350</xdr:rowOff>
    </xdr:from>
    <xdr:to>
      <xdr:col>18</xdr:col>
      <xdr:colOff>523875</xdr:colOff>
      <xdr:row>62</xdr:row>
      <xdr:rowOff>114300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500-000007000000}"/>
            </a:ext>
            <a:ext uri="{147F2762-F138-4A5C-976F-8EAC2B608ADB}">
              <a16:predDERef xmlns:a16="http://schemas.microsoft.com/office/drawing/2014/main" pre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523875</xdr:colOff>
      <xdr:row>29</xdr:row>
      <xdr:rowOff>57149</xdr:rowOff>
    </xdr:from>
    <xdr:to>
      <xdr:col>14</xdr:col>
      <xdr:colOff>47625</xdr:colOff>
      <xdr:row>44</xdr:row>
      <xdr:rowOff>123824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500-00000A000000}"/>
            </a:ext>
            <a:ext uri="{147F2762-F138-4A5C-976F-8EAC2B608ADB}">
              <a16:predDERef xmlns:a16="http://schemas.microsoft.com/office/drawing/2014/main" pre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90721</xdr:rowOff>
    </xdr:from>
    <xdr:to>
      <xdr:col>15</xdr:col>
      <xdr:colOff>540337</xdr:colOff>
      <xdr:row>0</xdr:row>
      <xdr:rowOff>786045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8C16BAA-C60D-42C9-8C9C-984B4EED8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721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16</xdr:col>
      <xdr:colOff>217971</xdr:colOff>
      <xdr:row>0</xdr:row>
      <xdr:rowOff>66675</xdr:rowOff>
    </xdr:from>
    <xdr:to>
      <xdr:col>20</xdr:col>
      <xdr:colOff>210789</xdr:colOff>
      <xdr:row>0</xdr:row>
      <xdr:rowOff>752940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8591485-276F-44D3-B2D6-DD24A5A06D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844047" y="-805801"/>
          <a:ext cx="686265" cy="2431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showGridLines="0" zoomScaleNormal="100" workbookViewId="0">
      <selection activeCell="G5" sqref="G5"/>
    </sheetView>
  </sheetViews>
  <sheetFormatPr defaultRowHeight="15"/>
  <cols>
    <col min="1" max="1" width="59" customWidth="1"/>
    <col min="2" max="2" width="19.28515625" customWidth="1"/>
    <col min="3" max="3" width="18.7109375" customWidth="1"/>
    <col min="4" max="4" width="19.140625" customWidth="1"/>
    <col min="5" max="5" width="30.140625" customWidth="1"/>
  </cols>
  <sheetData>
    <row r="1" spans="1:7" s="1" customFormat="1" ht="69.75" customHeight="1" thickBot="1">
      <c r="A1" s="47"/>
      <c r="B1" s="47"/>
      <c r="C1" s="47"/>
      <c r="D1" s="47"/>
      <c r="E1" s="47"/>
      <c r="F1" s="47"/>
      <c r="G1" s="47"/>
    </row>
    <row r="2" spans="1:7" s="2" customFormat="1" ht="84" customHeight="1"/>
    <row r="3" spans="1:7" s="2" customFormat="1" ht="23.25" customHeight="1">
      <c r="A3" s="49" t="s">
        <v>0</v>
      </c>
      <c r="B3" s="50"/>
      <c r="C3" s="50"/>
      <c r="D3" s="50"/>
      <c r="E3" s="50"/>
    </row>
    <row r="4" spans="1:7" s="2" customFormat="1" ht="17.25" customHeight="1">
      <c r="A4" s="11" t="s">
        <v>1</v>
      </c>
      <c r="B4" s="48"/>
      <c r="C4" s="48"/>
      <c r="D4" s="48"/>
      <c r="E4" s="48"/>
    </row>
    <row r="5" spans="1:7" s="2" customFormat="1" ht="17.25" customHeight="1">
      <c r="A5" s="11" t="s">
        <v>2</v>
      </c>
      <c r="B5" s="48"/>
      <c r="C5" s="48"/>
      <c r="D5" s="48"/>
      <c r="E5" s="48"/>
    </row>
    <row r="6" spans="1:7" s="2" customFormat="1" ht="17.25" customHeight="1">
      <c r="A6" s="12" t="s">
        <v>3</v>
      </c>
      <c r="B6" s="51"/>
      <c r="C6" s="51"/>
      <c r="D6" s="51"/>
      <c r="E6" s="51"/>
    </row>
    <row r="7" spans="1:7" s="2" customFormat="1" ht="17.25" customHeight="1">
      <c r="A7" s="52" t="s">
        <v>4</v>
      </c>
      <c r="B7" s="48"/>
      <c r="C7" s="48"/>
      <c r="D7" s="48"/>
      <c r="E7" s="48"/>
    </row>
    <row r="8" spans="1:7" s="2" customFormat="1" ht="17.25" customHeight="1">
      <c r="A8" s="52"/>
      <c r="B8" s="48"/>
      <c r="C8" s="48"/>
      <c r="D8" s="48"/>
      <c r="E8" s="48"/>
    </row>
    <row r="9" spans="1:7" s="2" customFormat="1" ht="17.25" customHeight="1">
      <c r="A9" s="52"/>
      <c r="B9" s="48"/>
      <c r="C9" s="48"/>
      <c r="D9" s="48"/>
      <c r="E9" s="48"/>
    </row>
    <row r="10" spans="1:7" s="2" customFormat="1" ht="17.25" customHeight="1">
      <c r="A10" s="52"/>
      <c r="B10" s="48"/>
      <c r="C10" s="48"/>
      <c r="D10" s="48"/>
      <c r="E10" s="48"/>
    </row>
    <row r="11" spans="1:7" s="2" customFormat="1" ht="17.25" customHeight="1">
      <c r="A11" s="52"/>
      <c r="B11" s="48"/>
      <c r="C11" s="48"/>
      <c r="D11" s="48"/>
      <c r="E11" s="48"/>
    </row>
    <row r="12" spans="1:7" s="2" customFormat="1" ht="17.25" customHeight="1">
      <c r="A12" s="52"/>
      <c r="B12" s="48"/>
      <c r="C12" s="48"/>
      <c r="D12" s="48"/>
      <c r="E12" s="48"/>
    </row>
    <row r="13" spans="1:7" s="2" customFormat="1" ht="17.25" customHeight="1">
      <c r="A13" s="52"/>
      <c r="B13" s="48"/>
      <c r="C13" s="48"/>
      <c r="D13" s="48"/>
      <c r="E13" s="48"/>
    </row>
    <row r="14" spans="1:7" s="2" customFormat="1" ht="17.25" customHeight="1">
      <c r="A14" s="52"/>
      <c r="B14" s="48"/>
      <c r="C14" s="48"/>
      <c r="D14" s="48"/>
      <c r="E14" s="48"/>
    </row>
    <row r="15" spans="1:7" s="2" customFormat="1">
      <c r="A15" s="52"/>
      <c r="B15" s="48"/>
      <c r="C15" s="48"/>
      <c r="D15" s="48"/>
      <c r="E15" s="48"/>
    </row>
    <row r="16" spans="1:7" s="2" customFormat="1">
      <c r="A16" s="52"/>
      <c r="B16" s="48"/>
      <c r="C16" s="48"/>
      <c r="D16" s="48"/>
      <c r="E16" s="48"/>
    </row>
  </sheetData>
  <mergeCells count="16">
    <mergeCell ref="A1:G1"/>
    <mergeCell ref="B16:E16"/>
    <mergeCell ref="A3:E3"/>
    <mergeCell ref="B4:E4"/>
    <mergeCell ref="B5:E5"/>
    <mergeCell ref="B6:E6"/>
    <mergeCell ref="A7:A1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6"/>
  <sheetViews>
    <sheetView showGridLines="0" tabSelected="1" topLeftCell="A3" zoomScaleNormal="100" workbookViewId="0">
      <selection activeCell="A9" sqref="A9"/>
    </sheetView>
  </sheetViews>
  <sheetFormatPr defaultRowHeight="15"/>
  <cols>
    <col min="1" max="1" width="59" customWidth="1"/>
    <col min="2" max="2" width="19.28515625" customWidth="1"/>
    <col min="3" max="3" width="18.7109375" customWidth="1"/>
    <col min="4" max="4" width="19.140625" customWidth="1"/>
    <col min="5" max="5" width="29.28515625" customWidth="1"/>
  </cols>
  <sheetData>
    <row r="1" spans="1:7" s="1" customFormat="1" ht="69.75" customHeight="1" thickBot="1">
      <c r="A1" s="47"/>
      <c r="B1" s="47"/>
      <c r="C1" s="47"/>
      <c r="D1" s="47"/>
      <c r="E1" s="47"/>
      <c r="F1" s="47"/>
      <c r="G1" s="47"/>
    </row>
    <row r="2" spans="1:7" s="2" customFormat="1" ht="84" customHeight="1"/>
    <row r="3" spans="1:7" s="2" customFormat="1" ht="114.95" customHeight="1">
      <c r="A3" s="59" t="s">
        <v>5</v>
      </c>
      <c r="B3" s="59"/>
      <c r="C3" s="59"/>
      <c r="D3" s="59"/>
      <c r="E3" s="59"/>
    </row>
    <row r="4" spans="1:7" s="2" customFormat="1" ht="23.25" customHeight="1">
      <c r="A4" s="62" t="s">
        <v>6</v>
      </c>
      <c r="B4" s="62"/>
      <c r="C4" s="62"/>
      <c r="D4" s="62"/>
      <c r="E4" s="62"/>
    </row>
    <row r="5" spans="1:7" s="2" customFormat="1">
      <c r="A5" s="60" t="s">
        <v>7</v>
      </c>
      <c r="B5" s="60" t="s">
        <v>8</v>
      </c>
      <c r="C5" s="60"/>
      <c r="D5" s="60"/>
      <c r="E5" s="61" t="s">
        <v>9</v>
      </c>
    </row>
    <row r="6" spans="1:7" s="2" customFormat="1" ht="25.5">
      <c r="A6" s="60"/>
      <c r="B6" s="13" t="s">
        <v>10</v>
      </c>
      <c r="C6" s="13" t="s">
        <v>11</v>
      </c>
      <c r="D6" s="13" t="s">
        <v>12</v>
      </c>
      <c r="E6" s="60"/>
    </row>
    <row r="7" spans="1:7" s="2" customFormat="1" ht="23.25" customHeight="1">
      <c r="A7" s="64" t="s">
        <v>13</v>
      </c>
      <c r="B7" s="64"/>
      <c r="C7" s="64"/>
      <c r="D7" s="64"/>
      <c r="E7" s="64"/>
    </row>
    <row r="8" spans="1:7" s="2" customFormat="1">
      <c r="A8" s="14" t="s">
        <v>14</v>
      </c>
      <c r="B8" s="15"/>
      <c r="C8" s="15"/>
      <c r="D8" s="15"/>
      <c r="E8" s="15"/>
    </row>
    <row r="9" spans="1:7" s="2" customFormat="1">
      <c r="A9" s="17" t="s">
        <v>15</v>
      </c>
      <c r="B9" s="16" t="s">
        <v>16</v>
      </c>
      <c r="C9" s="16"/>
      <c r="D9" s="16"/>
      <c r="E9" s="16"/>
    </row>
    <row r="10" spans="1:7" s="2" customFormat="1" ht="25.5">
      <c r="A10" s="17" t="s">
        <v>17</v>
      </c>
      <c r="B10" s="17" t="s">
        <v>16</v>
      </c>
      <c r="C10" s="17"/>
      <c r="D10" s="17"/>
      <c r="E10" s="17"/>
    </row>
    <row r="11" spans="1:7" s="2" customFormat="1" ht="25.5">
      <c r="A11" s="16" t="s">
        <v>18</v>
      </c>
      <c r="B11" s="16" t="s">
        <v>16</v>
      </c>
      <c r="C11" s="16"/>
      <c r="D11" s="16"/>
      <c r="E11" s="16"/>
    </row>
    <row r="12" spans="1:7" s="2" customFormat="1" ht="25.5">
      <c r="A12" s="17" t="s">
        <v>19</v>
      </c>
      <c r="B12" s="17" t="s">
        <v>16</v>
      </c>
      <c r="C12" s="17"/>
      <c r="D12" s="17"/>
      <c r="E12" s="17"/>
    </row>
    <row r="13" spans="1:7" s="2" customFormat="1" ht="25.5">
      <c r="A13" s="16" t="s">
        <v>20</v>
      </c>
      <c r="B13" s="16" t="s">
        <v>16</v>
      </c>
      <c r="C13" s="16"/>
      <c r="D13" s="16"/>
      <c r="E13" s="16"/>
    </row>
    <row r="14" spans="1:7" s="2" customFormat="1" ht="51">
      <c r="A14" s="17" t="s">
        <v>21</v>
      </c>
      <c r="B14" s="17" t="s">
        <v>16</v>
      </c>
      <c r="C14" s="17"/>
      <c r="D14" s="17"/>
      <c r="E14" s="17"/>
    </row>
    <row r="15" spans="1:7" s="2" customFormat="1" ht="25.5">
      <c r="A15" s="16" t="s">
        <v>22</v>
      </c>
      <c r="B15" s="16" t="s">
        <v>16</v>
      </c>
      <c r="C15" s="16"/>
      <c r="D15" s="16"/>
      <c r="E15" s="16"/>
    </row>
    <row r="16" spans="1:7" s="2" customFormat="1" ht="25.5">
      <c r="A16" s="17" t="s">
        <v>23</v>
      </c>
      <c r="B16" s="17" t="s">
        <v>16</v>
      </c>
      <c r="C16" s="17"/>
      <c r="D16" s="17"/>
      <c r="E16" s="17"/>
    </row>
    <row r="17" spans="1:5" s="2" customFormat="1">
      <c r="A17" s="18" t="s">
        <v>24</v>
      </c>
      <c r="B17" s="19">
        <f>COUNTIF(B9:B16,"x")</f>
        <v>8</v>
      </c>
      <c r="C17" s="19">
        <f t="shared" ref="C17:D17" si="0">COUNTIF(C9:C16,"x")</f>
        <v>0</v>
      </c>
      <c r="D17" s="19">
        <f t="shared" si="0"/>
        <v>0</v>
      </c>
      <c r="E17" s="20"/>
    </row>
    <row r="18" spans="1:5" s="2" customFormat="1">
      <c r="A18" s="14" t="s">
        <v>25</v>
      </c>
      <c r="B18" s="14"/>
      <c r="C18" s="14"/>
      <c r="D18" s="14"/>
      <c r="E18" s="14"/>
    </row>
    <row r="19" spans="1:5" s="2" customFormat="1">
      <c r="A19" s="17" t="s">
        <v>26</v>
      </c>
      <c r="B19" s="17" t="s">
        <v>16</v>
      </c>
      <c r="C19" s="17"/>
      <c r="D19" s="17"/>
      <c r="E19" s="17"/>
    </row>
    <row r="20" spans="1:5" s="2" customFormat="1">
      <c r="A20" s="16" t="s">
        <v>27</v>
      </c>
      <c r="B20" s="16" t="s">
        <v>16</v>
      </c>
      <c r="C20" s="16"/>
      <c r="D20" s="16"/>
      <c r="E20" s="16"/>
    </row>
    <row r="21" spans="1:5" s="2" customFormat="1" ht="25.5">
      <c r="A21" s="17" t="s">
        <v>28</v>
      </c>
      <c r="B21" s="17" t="s">
        <v>16</v>
      </c>
      <c r="C21" s="17"/>
      <c r="D21" s="17"/>
      <c r="E21" s="17"/>
    </row>
    <row r="22" spans="1:5" s="2" customFormat="1">
      <c r="A22" s="16" t="s">
        <v>29</v>
      </c>
      <c r="B22" s="16" t="s">
        <v>16</v>
      </c>
      <c r="C22" s="16"/>
      <c r="D22" s="16"/>
      <c r="E22" s="16"/>
    </row>
    <row r="23" spans="1:5" s="2" customFormat="1" ht="25.5">
      <c r="A23" s="17" t="s">
        <v>30</v>
      </c>
      <c r="B23" s="17" t="s">
        <v>16</v>
      </c>
      <c r="C23" s="17"/>
      <c r="D23" s="17"/>
      <c r="E23" s="17"/>
    </row>
    <row r="24" spans="1:5" s="2" customFormat="1">
      <c r="A24" s="16" t="s">
        <v>31</v>
      </c>
      <c r="B24" s="16" t="s">
        <v>16</v>
      </c>
      <c r="C24" s="16"/>
      <c r="D24" s="16"/>
      <c r="E24" s="16"/>
    </row>
    <row r="25" spans="1:5" s="2" customFormat="1">
      <c r="A25" s="17" t="s">
        <v>32</v>
      </c>
      <c r="B25" s="17" t="s">
        <v>16</v>
      </c>
      <c r="C25" s="17"/>
      <c r="D25" s="17"/>
      <c r="E25" s="17"/>
    </row>
    <row r="26" spans="1:5" s="2" customFormat="1">
      <c r="A26" s="16" t="s">
        <v>33</v>
      </c>
      <c r="B26" s="16" t="s">
        <v>16</v>
      </c>
      <c r="C26" s="16"/>
      <c r="D26" s="16"/>
      <c r="E26" s="16"/>
    </row>
    <row r="27" spans="1:5" s="2" customFormat="1">
      <c r="A27" s="18" t="s">
        <v>24</v>
      </c>
      <c r="B27" s="19">
        <f>COUNTIF(B19:B26,"x")</f>
        <v>8</v>
      </c>
      <c r="C27" s="19">
        <f t="shared" ref="C27:D27" si="1">COUNTIF(C19:C26,"x")</f>
        <v>0</v>
      </c>
      <c r="D27" s="19">
        <f t="shared" si="1"/>
        <v>0</v>
      </c>
      <c r="E27" s="20"/>
    </row>
    <row r="28" spans="1:5" s="2" customFormat="1" ht="36.75" customHeight="1">
      <c r="A28" s="18" t="s">
        <v>34</v>
      </c>
      <c r="B28" s="19">
        <f>SUM(B17,B27)</f>
        <v>16</v>
      </c>
      <c r="C28" s="19">
        <f t="shared" ref="C28:D28" si="2">SUM(C17,C27)</f>
        <v>0</v>
      </c>
      <c r="D28" s="19">
        <f t="shared" si="2"/>
        <v>0</v>
      </c>
      <c r="E28" s="20"/>
    </row>
    <row r="29" spans="1:5" s="2" customFormat="1">
      <c r="A29" s="33" t="s">
        <v>35</v>
      </c>
      <c r="B29" s="34">
        <f>B28/16</f>
        <v>1</v>
      </c>
      <c r="C29" s="34">
        <f t="shared" ref="C29:D29" si="3">C28/16</f>
        <v>0</v>
      </c>
      <c r="D29" s="34">
        <f t="shared" si="3"/>
        <v>0</v>
      </c>
      <c r="E29" s="35"/>
    </row>
    <row r="30" spans="1:5" s="2" customFormat="1">
      <c r="A30" s="30"/>
      <c r="B30" s="31"/>
      <c r="C30" s="31"/>
      <c r="D30" s="31"/>
      <c r="E30" s="32"/>
    </row>
    <row r="31" spans="1:5" s="2" customFormat="1" ht="44.25" customHeight="1">
      <c r="A31" s="53" t="s">
        <v>36</v>
      </c>
      <c r="B31" s="53"/>
      <c r="C31" s="53"/>
      <c r="D31" s="53"/>
      <c r="E31" s="53"/>
    </row>
    <row r="32" spans="1:5" s="2" customFormat="1">
      <c r="A32" s="14" t="s">
        <v>14</v>
      </c>
      <c r="B32" s="22"/>
      <c r="C32" s="22"/>
      <c r="D32" s="22"/>
      <c r="E32" s="22"/>
    </row>
    <row r="33" spans="1:5" s="2" customFormat="1" ht="38.25">
      <c r="A33" s="11" t="s">
        <v>37</v>
      </c>
      <c r="B33" s="23" t="s">
        <v>16</v>
      </c>
      <c r="C33" s="23"/>
      <c r="D33" s="23"/>
      <c r="E33" s="23"/>
    </row>
    <row r="34" spans="1:5" s="2" customFormat="1">
      <c r="A34" s="18" t="s">
        <v>24</v>
      </c>
      <c r="B34" s="19">
        <f>COUNTIF(B33:B33,"x")</f>
        <v>1</v>
      </c>
      <c r="C34" s="19">
        <f>COUNTIF(C33:C33,"x")</f>
        <v>0</v>
      </c>
      <c r="D34" s="19">
        <f>COUNTIF(D33:D33,"x")</f>
        <v>0</v>
      </c>
      <c r="E34" s="20"/>
    </row>
    <row r="35" spans="1:5" s="2" customFormat="1">
      <c r="A35" s="24" t="s">
        <v>38</v>
      </c>
      <c r="B35" s="22"/>
      <c r="C35" s="22"/>
      <c r="D35" s="22"/>
      <c r="E35" s="22"/>
    </row>
    <row r="36" spans="1:5" s="2" customFormat="1">
      <c r="A36" s="12" t="s">
        <v>39</v>
      </c>
      <c r="B36" s="12" t="s">
        <v>16</v>
      </c>
      <c r="C36" s="12"/>
      <c r="D36" s="12"/>
      <c r="E36" s="12"/>
    </row>
    <row r="37" spans="1:5" s="2" customFormat="1" ht="25.5">
      <c r="A37" s="11" t="s">
        <v>40</v>
      </c>
      <c r="B37" s="11" t="s">
        <v>16</v>
      </c>
      <c r="C37" s="11"/>
      <c r="D37" s="11"/>
      <c r="E37" s="11"/>
    </row>
    <row r="38" spans="1:5" s="2" customFormat="1">
      <c r="A38" s="12" t="s">
        <v>41</v>
      </c>
      <c r="B38" s="12" t="s">
        <v>16</v>
      </c>
      <c r="C38" s="12"/>
      <c r="D38" s="12"/>
      <c r="E38" s="12"/>
    </row>
    <row r="39" spans="1:5" s="2" customFormat="1">
      <c r="A39" s="11" t="s">
        <v>42</v>
      </c>
      <c r="B39" s="11" t="s">
        <v>16</v>
      </c>
      <c r="C39" s="11"/>
      <c r="D39" s="11"/>
      <c r="E39" s="11"/>
    </row>
    <row r="40" spans="1:5" s="2" customFormat="1">
      <c r="A40" s="12" t="s">
        <v>43</v>
      </c>
      <c r="B40" s="12" t="s">
        <v>16</v>
      </c>
      <c r="C40" s="12"/>
      <c r="D40" s="12"/>
      <c r="E40" s="12"/>
    </row>
    <row r="41" spans="1:5" s="2" customFormat="1">
      <c r="A41" s="11" t="s">
        <v>44</v>
      </c>
      <c r="B41" s="11" t="s">
        <v>16</v>
      </c>
      <c r="C41" s="11"/>
      <c r="D41" s="11"/>
      <c r="E41" s="11"/>
    </row>
    <row r="42" spans="1:5" s="2" customFormat="1">
      <c r="A42" s="12" t="s">
        <v>45</v>
      </c>
      <c r="B42" s="12"/>
      <c r="C42" s="12"/>
      <c r="D42" s="12" t="s">
        <v>16</v>
      </c>
      <c r="E42" s="12"/>
    </row>
    <row r="43" spans="1:5" s="2" customFormat="1">
      <c r="A43" s="11" t="s">
        <v>46</v>
      </c>
      <c r="B43" s="11" t="s">
        <v>16</v>
      </c>
      <c r="C43" s="11"/>
      <c r="D43" s="11"/>
      <c r="E43" s="11"/>
    </row>
    <row r="44" spans="1:5" s="2" customFormat="1">
      <c r="A44" s="12" t="s">
        <v>47</v>
      </c>
      <c r="B44" s="12" t="s">
        <v>16</v>
      </c>
      <c r="C44" s="12"/>
      <c r="D44" s="12"/>
      <c r="E44" s="12"/>
    </row>
    <row r="45" spans="1:5" s="2" customFormat="1">
      <c r="A45" s="11" t="s">
        <v>48</v>
      </c>
      <c r="B45" s="11" t="s">
        <v>16</v>
      </c>
      <c r="C45" s="11"/>
      <c r="D45" s="11"/>
      <c r="E45" s="11"/>
    </row>
    <row r="46" spans="1:5" s="2" customFormat="1">
      <c r="A46" s="18" t="s">
        <v>24</v>
      </c>
      <c r="B46" s="19">
        <f>COUNTIF(B36:B45,"x")</f>
        <v>9</v>
      </c>
      <c r="C46" s="19">
        <f>COUNTIF(C36:C45,"x")</f>
        <v>0</v>
      </c>
      <c r="D46" s="19">
        <f>COUNTIF(D36:D45,"x")</f>
        <v>1</v>
      </c>
      <c r="E46" s="20"/>
    </row>
    <row r="47" spans="1:5" s="2" customFormat="1" ht="26.25" customHeight="1">
      <c r="A47" s="18" t="s">
        <v>34</v>
      </c>
      <c r="B47" s="19">
        <f>SUM(B34,B46)</f>
        <v>10</v>
      </c>
      <c r="C47" s="19">
        <f>SUM(C34,C46)</f>
        <v>0</v>
      </c>
      <c r="D47" s="19">
        <f>SUM(D34,D46)</f>
        <v>1</v>
      </c>
      <c r="E47" s="20"/>
    </row>
    <row r="48" spans="1:5" s="2" customFormat="1">
      <c r="A48" s="33" t="s">
        <v>35</v>
      </c>
      <c r="B48" s="34">
        <f>B47/11</f>
        <v>0.90909090909090906</v>
      </c>
      <c r="C48" s="34">
        <f t="shared" ref="C48:D48" si="4">C47/11</f>
        <v>0</v>
      </c>
      <c r="D48" s="34">
        <f t="shared" si="4"/>
        <v>9.0909090909090912E-2</v>
      </c>
      <c r="E48" s="35"/>
    </row>
    <row r="49" spans="1:5" s="3" customFormat="1">
      <c r="A49" s="30"/>
      <c r="B49" s="31"/>
      <c r="C49" s="31"/>
      <c r="D49" s="31"/>
      <c r="E49" s="32"/>
    </row>
    <row r="50" spans="1:5" s="2" customFormat="1" ht="59.25" customHeight="1">
      <c r="A50" s="53" t="s">
        <v>49</v>
      </c>
      <c r="B50" s="53"/>
      <c r="C50" s="53"/>
      <c r="D50" s="53"/>
      <c r="E50" s="53"/>
    </row>
    <row r="51" spans="1:5" s="2" customFormat="1">
      <c r="A51" s="14" t="s">
        <v>14</v>
      </c>
      <c r="B51" s="22"/>
      <c r="C51" s="22"/>
      <c r="D51" s="22"/>
      <c r="E51" s="22"/>
    </row>
    <row r="52" spans="1:5" s="2" customFormat="1" ht="38.25">
      <c r="A52" s="11" t="s">
        <v>50</v>
      </c>
      <c r="B52" s="23" t="s">
        <v>16</v>
      </c>
      <c r="C52" s="23"/>
      <c r="D52" s="23"/>
      <c r="E52" s="23"/>
    </row>
    <row r="53" spans="1:5" s="2" customFormat="1">
      <c r="A53" s="20" t="s">
        <v>51</v>
      </c>
      <c r="B53" s="19">
        <f>COUNTIF(B52:B52,"x")</f>
        <v>1</v>
      </c>
      <c r="C53" s="19">
        <f>COUNTIF(C52:C52,"x")</f>
        <v>0</v>
      </c>
      <c r="D53" s="19">
        <f>COUNTIF(D52:D52,"x")</f>
        <v>0</v>
      </c>
      <c r="E53" s="20"/>
    </row>
    <row r="54" spans="1:5" s="2" customFormat="1">
      <c r="A54" s="14" t="s">
        <v>25</v>
      </c>
      <c r="B54" s="22"/>
      <c r="C54" s="22"/>
      <c r="D54" s="22"/>
      <c r="E54" s="22"/>
    </row>
    <row r="55" spans="1:5" s="2" customFormat="1">
      <c r="A55" s="25" t="s">
        <v>39</v>
      </c>
      <c r="B55" s="25" t="s">
        <v>16</v>
      </c>
      <c r="C55" s="25"/>
      <c r="D55" s="25"/>
      <c r="E55" s="25"/>
    </row>
    <row r="56" spans="1:5" s="2" customFormat="1" ht="25.5">
      <c r="A56" s="12" t="s">
        <v>52</v>
      </c>
      <c r="B56" s="12" t="s">
        <v>16</v>
      </c>
      <c r="C56" s="12"/>
      <c r="D56" s="12"/>
      <c r="E56" s="12"/>
    </row>
    <row r="57" spans="1:5" s="2" customFormat="1">
      <c r="A57" s="25" t="s">
        <v>53</v>
      </c>
      <c r="B57" s="25" t="s">
        <v>16</v>
      </c>
      <c r="C57" s="25"/>
      <c r="D57" s="25"/>
      <c r="E57" s="25"/>
    </row>
    <row r="58" spans="1:5" s="2" customFormat="1">
      <c r="A58" s="12" t="s">
        <v>54</v>
      </c>
      <c r="B58" s="12" t="s">
        <v>16</v>
      </c>
      <c r="C58" s="12"/>
      <c r="D58" s="12"/>
      <c r="E58" s="12"/>
    </row>
    <row r="59" spans="1:5" s="2" customFormat="1">
      <c r="A59" s="25" t="s">
        <v>55</v>
      </c>
      <c r="B59" s="25" t="s">
        <v>16</v>
      </c>
      <c r="C59" s="25"/>
      <c r="D59" s="25"/>
      <c r="E59" s="25"/>
    </row>
    <row r="60" spans="1:5" s="2" customFormat="1">
      <c r="A60" s="18" t="s">
        <v>24</v>
      </c>
      <c r="B60" s="19">
        <f>COUNTIF(B55:B59,"x")</f>
        <v>5</v>
      </c>
      <c r="C60" s="19">
        <f t="shared" ref="C60:D60" si="5">COUNTIF(C55:C59,"x")</f>
        <v>0</v>
      </c>
      <c r="D60" s="19">
        <f t="shared" si="5"/>
        <v>0</v>
      </c>
      <c r="E60" s="20"/>
    </row>
    <row r="61" spans="1:5" s="2" customFormat="1" ht="28.5" customHeight="1">
      <c r="A61" s="18" t="s">
        <v>34</v>
      </c>
      <c r="B61" s="19">
        <f>SUM(B53,B60)</f>
        <v>6</v>
      </c>
      <c r="C61" s="19">
        <f t="shared" ref="C61:D61" si="6">SUM(C53,C60)</f>
        <v>0</v>
      </c>
      <c r="D61" s="19">
        <f t="shared" si="6"/>
        <v>0</v>
      </c>
      <c r="E61" s="20"/>
    </row>
    <row r="62" spans="1:5" s="2" customFormat="1">
      <c r="A62" s="33" t="s">
        <v>35</v>
      </c>
      <c r="B62" s="34">
        <f>B61/6</f>
        <v>1</v>
      </c>
      <c r="C62" s="34">
        <f t="shared" ref="C62:D62" si="7">C61/6</f>
        <v>0</v>
      </c>
      <c r="D62" s="34">
        <f t="shared" si="7"/>
        <v>0</v>
      </c>
      <c r="E62" s="35"/>
    </row>
    <row r="63" spans="1:5" s="3" customFormat="1">
      <c r="A63" s="30"/>
      <c r="B63" s="31"/>
      <c r="C63" s="31"/>
      <c r="D63" s="31"/>
      <c r="E63" s="32"/>
    </row>
    <row r="64" spans="1:5" s="2" customFormat="1" ht="59.25" customHeight="1">
      <c r="A64" s="53" t="s">
        <v>56</v>
      </c>
      <c r="B64" s="53"/>
      <c r="C64" s="53"/>
      <c r="D64" s="53"/>
      <c r="E64" s="53"/>
    </row>
    <row r="65" spans="1:5" s="2" customFormat="1">
      <c r="A65" s="14" t="s">
        <v>14</v>
      </c>
      <c r="B65" s="22"/>
      <c r="C65" s="22"/>
      <c r="D65" s="22"/>
      <c r="E65" s="22"/>
    </row>
    <row r="66" spans="1:5" s="2" customFormat="1" ht="38.25">
      <c r="A66" s="12" t="s">
        <v>57</v>
      </c>
      <c r="B66" s="26" t="s">
        <v>16</v>
      </c>
      <c r="C66" s="26"/>
      <c r="D66" s="26"/>
      <c r="E66" s="26"/>
    </row>
    <row r="67" spans="1:5" s="2" customFormat="1">
      <c r="A67" s="18" t="s">
        <v>24</v>
      </c>
      <c r="B67" s="19">
        <f>COUNTIF(B66:B66,"x")</f>
        <v>1</v>
      </c>
      <c r="C67" s="19">
        <f>COUNTIF(C66:C66,"x")</f>
        <v>0</v>
      </c>
      <c r="D67" s="19">
        <f>COUNTIF(D66:D66,"x")</f>
        <v>0</v>
      </c>
      <c r="E67" s="20"/>
    </row>
    <row r="68" spans="1:5" s="2" customFormat="1">
      <c r="A68" s="14" t="s">
        <v>25</v>
      </c>
      <c r="B68" s="22"/>
      <c r="C68" s="22"/>
      <c r="D68" s="22"/>
      <c r="E68" s="22"/>
    </row>
    <row r="69" spans="1:5" s="2" customFormat="1">
      <c r="A69" s="16" t="s">
        <v>58</v>
      </c>
      <c r="B69" s="23" t="s">
        <v>16</v>
      </c>
      <c r="C69" s="23"/>
      <c r="D69" s="23"/>
      <c r="E69" s="23"/>
    </row>
    <row r="70" spans="1:5" s="2" customFormat="1" ht="25.5">
      <c r="A70" s="17" t="s">
        <v>59</v>
      </c>
      <c r="B70" s="26" t="s">
        <v>16</v>
      </c>
      <c r="C70" s="26"/>
      <c r="D70" s="26"/>
      <c r="E70" s="26"/>
    </row>
    <row r="71" spans="1:5" s="2" customFormat="1">
      <c r="A71" s="16" t="s">
        <v>60</v>
      </c>
      <c r="B71" s="23" t="s">
        <v>16</v>
      </c>
      <c r="C71" s="23"/>
      <c r="D71" s="23"/>
      <c r="E71" s="23"/>
    </row>
    <row r="72" spans="1:5" s="2" customFormat="1">
      <c r="A72" s="17" t="s">
        <v>61</v>
      </c>
      <c r="B72" s="26" t="s">
        <v>16</v>
      </c>
      <c r="C72" s="26"/>
      <c r="D72" s="26"/>
      <c r="E72" s="26"/>
    </row>
    <row r="73" spans="1:5" s="2" customFormat="1">
      <c r="A73" s="16" t="s">
        <v>62</v>
      </c>
      <c r="B73" s="23" t="s">
        <v>16</v>
      </c>
      <c r="C73" s="23"/>
      <c r="D73" s="23"/>
      <c r="E73" s="23"/>
    </row>
    <row r="74" spans="1:5" s="2" customFormat="1">
      <c r="A74" s="17" t="s">
        <v>63</v>
      </c>
      <c r="B74" s="26" t="s">
        <v>16</v>
      </c>
      <c r="C74" s="26"/>
      <c r="D74" s="26"/>
      <c r="E74" s="26"/>
    </row>
    <row r="75" spans="1:5" s="2" customFormat="1">
      <c r="A75" s="18" t="s">
        <v>24</v>
      </c>
      <c r="B75" s="19">
        <f>COUNTIF(B69:B74,"x")</f>
        <v>6</v>
      </c>
      <c r="C75" s="19">
        <f t="shared" ref="C75:D75" si="8">COUNTIF(C69:C74,"x")</f>
        <v>0</v>
      </c>
      <c r="D75" s="19">
        <f t="shared" si="8"/>
        <v>0</v>
      </c>
      <c r="E75" s="20"/>
    </row>
    <row r="76" spans="1:5" s="2" customFormat="1" ht="28.5" customHeight="1">
      <c r="A76" s="18" t="s">
        <v>34</v>
      </c>
      <c r="B76" s="19">
        <f>SUM(B67,B75)</f>
        <v>7</v>
      </c>
      <c r="C76" s="19">
        <f t="shared" ref="C76:D76" si="9">SUM(C67,C75)</f>
        <v>0</v>
      </c>
      <c r="D76" s="19">
        <f t="shared" si="9"/>
        <v>0</v>
      </c>
      <c r="E76" s="20"/>
    </row>
    <row r="77" spans="1:5" s="2" customFormat="1">
      <c r="A77" s="33" t="s">
        <v>35</v>
      </c>
      <c r="B77" s="34">
        <f>B76/7</f>
        <v>1</v>
      </c>
      <c r="C77" s="34">
        <f t="shared" ref="C77:D77" si="10">C76/7</f>
        <v>0</v>
      </c>
      <c r="D77" s="34">
        <f t="shared" si="10"/>
        <v>0</v>
      </c>
      <c r="E77" s="35"/>
    </row>
    <row r="78" spans="1:5" s="3" customFormat="1">
      <c r="A78" s="30"/>
      <c r="B78" s="31"/>
      <c r="C78" s="31"/>
      <c r="D78" s="31"/>
      <c r="E78" s="32"/>
    </row>
    <row r="79" spans="1:5" s="2" customFormat="1" ht="53.25" customHeight="1">
      <c r="A79" s="53" t="s">
        <v>64</v>
      </c>
      <c r="B79" s="53"/>
      <c r="C79" s="53"/>
      <c r="D79" s="53"/>
      <c r="E79" s="53"/>
    </row>
    <row r="80" spans="1:5" s="2" customFormat="1">
      <c r="A80" s="14" t="s">
        <v>14</v>
      </c>
      <c r="B80" s="22"/>
      <c r="C80" s="22"/>
      <c r="D80" s="22"/>
      <c r="E80" s="22"/>
    </row>
    <row r="81" spans="1:5" s="2" customFormat="1" ht="38.25">
      <c r="A81" s="25" t="s">
        <v>65</v>
      </c>
      <c r="B81" s="23" t="s">
        <v>16</v>
      </c>
      <c r="C81" s="23"/>
      <c r="D81" s="23"/>
      <c r="E81" s="23"/>
    </row>
    <row r="82" spans="1:5" s="2" customFormat="1" ht="38.25">
      <c r="A82" s="12" t="s">
        <v>66</v>
      </c>
      <c r="B82" s="26" t="s">
        <v>16</v>
      </c>
      <c r="C82" s="26"/>
      <c r="D82" s="26"/>
      <c r="E82" s="26"/>
    </row>
    <row r="83" spans="1:5" s="2" customFormat="1" ht="49.5" customHeight="1">
      <c r="A83" s="11" t="s">
        <v>67</v>
      </c>
      <c r="B83" s="23" t="s">
        <v>16</v>
      </c>
      <c r="C83" s="23"/>
      <c r="D83" s="23"/>
      <c r="E83" s="23"/>
    </row>
    <row r="84" spans="1:5" s="2" customFormat="1">
      <c r="A84" s="18" t="s">
        <v>24</v>
      </c>
      <c r="B84" s="19">
        <f>COUNTIF(B81:B83,"x")</f>
        <v>3</v>
      </c>
      <c r="C84" s="19">
        <f t="shared" ref="C84:D84" si="11">COUNTIF(C81:C83,"x")</f>
        <v>0</v>
      </c>
      <c r="D84" s="19">
        <f t="shared" si="11"/>
        <v>0</v>
      </c>
      <c r="E84" s="20"/>
    </row>
    <row r="85" spans="1:5" s="2" customFormat="1">
      <c r="A85" s="14" t="s">
        <v>68</v>
      </c>
      <c r="B85" s="22"/>
      <c r="C85" s="22"/>
      <c r="D85" s="22"/>
      <c r="E85" s="22"/>
    </row>
    <row r="86" spans="1:5" s="2" customFormat="1">
      <c r="A86" s="12" t="s">
        <v>69</v>
      </c>
      <c r="B86" s="26" t="s">
        <v>16</v>
      </c>
      <c r="C86" s="26"/>
      <c r="D86" s="26"/>
      <c r="E86" s="26"/>
    </row>
    <row r="87" spans="1:5" s="2" customFormat="1">
      <c r="A87" s="11" t="s">
        <v>70</v>
      </c>
      <c r="B87" s="23" t="s">
        <v>16</v>
      </c>
      <c r="C87" s="23"/>
      <c r="D87" s="23"/>
      <c r="E87" s="23"/>
    </row>
    <row r="88" spans="1:5" s="2" customFormat="1">
      <c r="A88" s="27" t="s">
        <v>71</v>
      </c>
      <c r="B88" s="26" t="s">
        <v>16</v>
      </c>
      <c r="C88" s="26"/>
      <c r="D88" s="26"/>
      <c r="E88" s="26"/>
    </row>
    <row r="89" spans="1:5" s="2" customFormat="1">
      <c r="A89" s="11" t="s">
        <v>72</v>
      </c>
      <c r="B89" s="23" t="s">
        <v>16</v>
      </c>
      <c r="C89" s="23"/>
      <c r="D89" s="23"/>
      <c r="E89" s="23"/>
    </row>
    <row r="90" spans="1:5" s="2" customFormat="1">
      <c r="A90" s="12" t="s">
        <v>73</v>
      </c>
      <c r="B90" s="26" t="s">
        <v>16</v>
      </c>
      <c r="C90" s="26"/>
      <c r="D90" s="26"/>
      <c r="E90" s="26"/>
    </row>
    <row r="91" spans="1:5" s="2" customFormat="1">
      <c r="A91" s="11" t="s">
        <v>61</v>
      </c>
      <c r="B91" s="23" t="s">
        <v>16</v>
      </c>
      <c r="C91" s="23"/>
      <c r="D91" s="23"/>
      <c r="E91" s="23"/>
    </row>
    <row r="92" spans="1:5" s="2" customFormat="1">
      <c r="A92" s="12" t="s">
        <v>74</v>
      </c>
      <c r="B92" s="26" t="s">
        <v>16</v>
      </c>
      <c r="C92" s="26"/>
      <c r="D92" s="26"/>
      <c r="E92" s="26"/>
    </row>
    <row r="93" spans="1:5" s="2" customFormat="1">
      <c r="A93" s="25" t="s">
        <v>75</v>
      </c>
      <c r="B93" s="23" t="s">
        <v>16</v>
      </c>
      <c r="C93" s="23"/>
      <c r="D93" s="23"/>
      <c r="E93" s="23"/>
    </row>
    <row r="94" spans="1:5" s="2" customFormat="1" ht="25.5">
      <c r="A94" s="12" t="s">
        <v>76</v>
      </c>
      <c r="B94" s="26" t="s">
        <v>16</v>
      </c>
      <c r="C94" s="26"/>
      <c r="D94" s="26"/>
      <c r="E94" s="26"/>
    </row>
    <row r="95" spans="1:5" s="2" customFormat="1">
      <c r="A95" s="11" t="s">
        <v>77</v>
      </c>
      <c r="B95" s="23" t="s">
        <v>16</v>
      </c>
      <c r="C95" s="23"/>
      <c r="D95" s="23"/>
      <c r="E95" s="23"/>
    </row>
    <row r="96" spans="1:5" s="2" customFormat="1">
      <c r="A96" s="12" t="s">
        <v>78</v>
      </c>
      <c r="B96" s="26" t="s">
        <v>16</v>
      </c>
      <c r="C96" s="26"/>
      <c r="D96" s="26"/>
      <c r="E96" s="26"/>
    </row>
    <row r="97" spans="1:5" s="2" customFormat="1">
      <c r="A97" s="18" t="s">
        <v>24</v>
      </c>
      <c r="B97" s="19">
        <f>COUNTIF(B86:B96,"x")</f>
        <v>11</v>
      </c>
      <c r="C97" s="19">
        <f>COUNTIF(C81:C96,"x")</f>
        <v>0</v>
      </c>
      <c r="D97" s="19">
        <f>COUNTIF(D81:D96,"x")</f>
        <v>0</v>
      </c>
      <c r="E97" s="20"/>
    </row>
    <row r="98" spans="1:5" s="2" customFormat="1">
      <c r="A98" s="14" t="s">
        <v>79</v>
      </c>
      <c r="B98" s="22"/>
      <c r="C98" s="22"/>
      <c r="D98" s="22"/>
      <c r="E98" s="22"/>
    </row>
    <row r="99" spans="1:5" s="2" customFormat="1" ht="35.25" customHeight="1">
      <c r="A99" s="11" t="s">
        <v>80</v>
      </c>
      <c r="B99" s="11" t="s">
        <v>16</v>
      </c>
      <c r="C99" s="11"/>
      <c r="D99" s="11"/>
      <c r="E99" s="11"/>
    </row>
    <row r="100" spans="1:5" s="2" customFormat="1">
      <c r="A100" s="12" t="s">
        <v>81</v>
      </c>
      <c r="B100" s="12" t="s">
        <v>16</v>
      </c>
      <c r="C100" s="12"/>
      <c r="D100" s="12"/>
      <c r="E100" s="12"/>
    </row>
    <row r="101" spans="1:5" s="2" customFormat="1" ht="25.5">
      <c r="A101" s="11" t="s">
        <v>82</v>
      </c>
      <c r="B101" s="11" t="s">
        <v>16</v>
      </c>
      <c r="C101" s="11"/>
      <c r="D101" s="11"/>
      <c r="E101" s="11"/>
    </row>
    <row r="102" spans="1:5" s="2" customFormat="1">
      <c r="A102" s="28" t="s">
        <v>83</v>
      </c>
      <c r="B102" s="26" t="s">
        <v>16</v>
      </c>
      <c r="C102" s="26"/>
      <c r="D102" s="26"/>
      <c r="E102" s="26"/>
    </row>
    <row r="103" spans="1:5" s="2" customFormat="1">
      <c r="A103" s="11" t="s">
        <v>84</v>
      </c>
      <c r="B103" s="11" t="s">
        <v>16</v>
      </c>
      <c r="C103" s="11"/>
      <c r="D103" s="11"/>
      <c r="E103" s="11"/>
    </row>
    <row r="104" spans="1:5" s="2" customFormat="1">
      <c r="A104" s="12" t="s">
        <v>85</v>
      </c>
      <c r="B104" s="12" t="s">
        <v>16</v>
      </c>
      <c r="C104" s="12"/>
      <c r="D104" s="12"/>
      <c r="E104" s="12"/>
    </row>
    <row r="105" spans="1:5" s="2" customFormat="1">
      <c r="A105" s="11" t="s">
        <v>86</v>
      </c>
      <c r="B105" s="11" t="s">
        <v>16</v>
      </c>
      <c r="C105" s="11"/>
      <c r="D105" s="11"/>
      <c r="E105" s="11"/>
    </row>
    <row r="106" spans="1:5" s="2" customFormat="1">
      <c r="A106" s="18" t="s">
        <v>24</v>
      </c>
      <c r="B106" s="19">
        <f>COUNTIF(B99:B105,"x")</f>
        <v>7</v>
      </c>
      <c r="C106" s="19">
        <f t="shared" ref="C106:D106" si="12">COUNTIF(C99:C105,"x")</f>
        <v>0</v>
      </c>
      <c r="D106" s="19">
        <f t="shared" si="12"/>
        <v>0</v>
      </c>
      <c r="E106" s="20"/>
    </row>
    <row r="107" spans="1:5" s="2" customFormat="1" ht="29.25" customHeight="1">
      <c r="A107" s="18" t="s">
        <v>34</v>
      </c>
      <c r="B107" s="19">
        <f>SUM(B97,B106,B84)</f>
        <v>21</v>
      </c>
      <c r="C107" s="19">
        <f t="shared" ref="C107:D107" si="13">SUM(C97,C106,C84)</f>
        <v>0</v>
      </c>
      <c r="D107" s="19">
        <f t="shared" si="13"/>
        <v>0</v>
      </c>
      <c r="E107" s="20"/>
    </row>
    <row r="108" spans="1:5" s="2" customFormat="1">
      <c r="A108" s="33" t="s">
        <v>35</v>
      </c>
      <c r="B108" s="34">
        <f>B107/21</f>
        <v>1</v>
      </c>
      <c r="C108" s="34">
        <f t="shared" ref="C108:D108" si="14">C107/21</f>
        <v>0</v>
      </c>
      <c r="D108" s="34">
        <f t="shared" si="14"/>
        <v>0</v>
      </c>
      <c r="E108" s="36"/>
    </row>
    <row r="109" spans="1:5" s="3" customFormat="1">
      <c r="A109" s="30"/>
      <c r="B109" s="31"/>
      <c r="C109" s="31"/>
      <c r="D109" s="31"/>
      <c r="E109" s="32"/>
    </row>
    <row r="110" spans="1:5" s="2" customFormat="1" ht="24" customHeight="1">
      <c r="A110" s="54" t="s">
        <v>87</v>
      </c>
      <c r="B110" s="54"/>
      <c r="C110" s="54"/>
      <c r="D110" s="54"/>
      <c r="E110" s="54"/>
    </row>
    <row r="111" spans="1:5" s="2" customFormat="1">
      <c r="A111" s="14" t="s">
        <v>14</v>
      </c>
      <c r="B111" s="22"/>
      <c r="C111" s="22"/>
      <c r="D111" s="22"/>
      <c r="E111" s="22"/>
    </row>
    <row r="112" spans="1:5" s="2" customFormat="1" ht="42.75" customHeight="1">
      <c r="A112" s="11" t="s">
        <v>88</v>
      </c>
      <c r="B112" s="11" t="s">
        <v>16</v>
      </c>
      <c r="C112" s="11"/>
      <c r="D112" s="11"/>
      <c r="E112" s="11"/>
    </row>
    <row r="113" spans="1:5" s="2" customFormat="1" ht="63.75">
      <c r="A113" s="12" t="s">
        <v>89</v>
      </c>
      <c r="B113" s="12" t="s">
        <v>16</v>
      </c>
      <c r="C113" s="12"/>
      <c r="D113" s="12"/>
      <c r="E113" s="12"/>
    </row>
    <row r="114" spans="1:5" s="2" customFormat="1">
      <c r="A114" s="11" t="s">
        <v>90</v>
      </c>
      <c r="B114" s="11" t="s">
        <v>16</v>
      </c>
      <c r="C114" s="11"/>
      <c r="D114" s="11"/>
      <c r="E114" s="11"/>
    </row>
    <row r="115" spans="1:5" s="2" customFormat="1" ht="38.25">
      <c r="A115" s="12" t="s">
        <v>91</v>
      </c>
      <c r="B115" s="26" t="s">
        <v>16</v>
      </c>
      <c r="C115" s="26"/>
      <c r="D115" s="26"/>
      <c r="E115" s="26"/>
    </row>
    <row r="116" spans="1:5" s="2" customFormat="1">
      <c r="A116" s="18" t="s">
        <v>24</v>
      </c>
      <c r="B116" s="19">
        <f>COUNTIF(B112:B115,"x")</f>
        <v>4</v>
      </c>
      <c r="C116" s="19">
        <f t="shared" ref="C116:D116" si="15">COUNTIF(C112:C115,"x")</f>
        <v>0</v>
      </c>
      <c r="D116" s="19">
        <f t="shared" si="15"/>
        <v>0</v>
      </c>
      <c r="E116" s="20"/>
    </row>
    <row r="117" spans="1:5" s="2" customFormat="1">
      <c r="A117" s="14" t="s">
        <v>25</v>
      </c>
      <c r="B117" s="22"/>
      <c r="C117" s="22"/>
      <c r="D117" s="22"/>
      <c r="E117" s="22"/>
    </row>
    <row r="118" spans="1:5" s="2" customFormat="1">
      <c r="A118" s="25" t="s">
        <v>92</v>
      </c>
      <c r="B118" s="23" t="s">
        <v>16</v>
      </c>
      <c r="C118" s="23"/>
      <c r="D118" s="23"/>
      <c r="E118" s="23"/>
    </row>
    <row r="119" spans="1:5" s="2" customFormat="1" ht="27.75" customHeight="1">
      <c r="A119" s="12" t="s">
        <v>93</v>
      </c>
      <c r="B119" s="26" t="s">
        <v>16</v>
      </c>
      <c r="C119" s="26"/>
      <c r="D119" s="26"/>
      <c r="E119" s="26"/>
    </row>
    <row r="120" spans="1:5" s="2" customFormat="1">
      <c r="A120" s="11" t="s">
        <v>94</v>
      </c>
      <c r="B120" s="23" t="s">
        <v>16</v>
      </c>
      <c r="C120" s="23"/>
      <c r="D120" s="23"/>
      <c r="E120" s="23"/>
    </row>
    <row r="121" spans="1:5" s="2" customFormat="1">
      <c r="A121" s="12" t="s">
        <v>95</v>
      </c>
      <c r="B121" s="26" t="s">
        <v>16</v>
      </c>
      <c r="C121" s="26"/>
      <c r="D121" s="26"/>
      <c r="E121" s="26"/>
    </row>
    <row r="122" spans="1:5" s="2" customFormat="1" ht="25.5">
      <c r="A122" s="11" t="s">
        <v>96</v>
      </c>
      <c r="B122" s="23"/>
      <c r="C122" s="23"/>
      <c r="D122" s="23" t="s">
        <v>16</v>
      </c>
      <c r="E122" s="23"/>
    </row>
    <row r="123" spans="1:5" s="2" customFormat="1">
      <c r="A123" s="12" t="s">
        <v>97</v>
      </c>
      <c r="B123" s="26" t="s">
        <v>16</v>
      </c>
      <c r="C123" s="26"/>
      <c r="D123" s="26"/>
      <c r="E123" s="26"/>
    </row>
    <row r="124" spans="1:5" s="2" customFormat="1">
      <c r="A124" s="11" t="s">
        <v>98</v>
      </c>
      <c r="B124" s="23" t="s">
        <v>16</v>
      </c>
      <c r="C124" s="23"/>
      <c r="D124" s="23"/>
      <c r="E124" s="23"/>
    </row>
    <row r="125" spans="1:5" s="2" customFormat="1" ht="25.5">
      <c r="A125" s="26" t="s">
        <v>99</v>
      </c>
      <c r="B125" s="26" t="s">
        <v>16</v>
      </c>
      <c r="C125" s="26"/>
      <c r="D125" s="26"/>
      <c r="E125" s="26"/>
    </row>
    <row r="126" spans="1:5" s="2" customFormat="1">
      <c r="A126" s="11" t="s">
        <v>100</v>
      </c>
      <c r="B126" s="23" t="s">
        <v>16</v>
      </c>
      <c r="C126" s="23"/>
      <c r="D126" s="23"/>
      <c r="E126" s="23"/>
    </row>
    <row r="127" spans="1:5" s="2" customFormat="1">
      <c r="A127" s="12" t="s">
        <v>101</v>
      </c>
      <c r="B127" s="26" t="s">
        <v>16</v>
      </c>
      <c r="C127" s="26"/>
      <c r="D127" s="26"/>
      <c r="E127" s="26"/>
    </row>
    <row r="128" spans="1:5" s="2" customFormat="1" ht="25.5">
      <c r="A128" s="25" t="s">
        <v>102</v>
      </c>
      <c r="B128" s="23" t="s">
        <v>16</v>
      </c>
      <c r="C128" s="23"/>
      <c r="D128" s="23"/>
      <c r="E128" s="23"/>
    </row>
    <row r="129" spans="1:5" s="2" customFormat="1">
      <c r="A129" s="12" t="s">
        <v>103</v>
      </c>
      <c r="B129" s="26" t="s">
        <v>16</v>
      </c>
      <c r="C129" s="26"/>
      <c r="D129" s="26"/>
      <c r="E129" s="26"/>
    </row>
    <row r="130" spans="1:5" s="2" customFormat="1">
      <c r="A130" s="11" t="s">
        <v>104</v>
      </c>
      <c r="B130" s="23" t="s">
        <v>16</v>
      </c>
      <c r="C130" s="23"/>
      <c r="D130" s="23"/>
      <c r="E130" s="23"/>
    </row>
    <row r="131" spans="1:5" s="2" customFormat="1">
      <c r="A131" s="12" t="s">
        <v>105</v>
      </c>
      <c r="B131" s="26" t="s">
        <v>16</v>
      </c>
      <c r="C131" s="26"/>
      <c r="D131" s="26"/>
      <c r="E131" s="26"/>
    </row>
    <row r="132" spans="1:5" s="2" customFormat="1">
      <c r="A132" s="12" t="s">
        <v>106</v>
      </c>
      <c r="B132" s="26" t="s">
        <v>16</v>
      </c>
      <c r="C132" s="26"/>
      <c r="D132" s="26"/>
      <c r="E132" s="26"/>
    </row>
    <row r="133" spans="1:5" s="2" customFormat="1">
      <c r="A133" s="11" t="s">
        <v>107</v>
      </c>
      <c r="B133" s="23" t="s">
        <v>16</v>
      </c>
      <c r="C133" s="23"/>
      <c r="D133" s="23"/>
      <c r="E133" s="23"/>
    </row>
    <row r="134" spans="1:5" s="2" customFormat="1">
      <c r="A134" s="26" t="s">
        <v>108</v>
      </c>
      <c r="B134" s="26" t="s">
        <v>16</v>
      </c>
      <c r="C134" s="26"/>
      <c r="D134" s="26"/>
      <c r="E134" s="26"/>
    </row>
    <row r="135" spans="1:5" s="2" customFormat="1">
      <c r="A135" s="11" t="s">
        <v>109</v>
      </c>
      <c r="B135" s="23" t="s">
        <v>16</v>
      </c>
      <c r="C135" s="23"/>
      <c r="D135" s="23"/>
      <c r="E135" s="23"/>
    </row>
    <row r="136" spans="1:5" s="2" customFormat="1">
      <c r="A136" s="12" t="s">
        <v>110</v>
      </c>
      <c r="B136" s="26" t="s">
        <v>16</v>
      </c>
      <c r="C136" s="26"/>
      <c r="D136" s="26"/>
      <c r="E136" s="26"/>
    </row>
    <row r="137" spans="1:5" s="2" customFormat="1">
      <c r="A137" s="18" t="s">
        <v>24</v>
      </c>
      <c r="B137" s="19">
        <f>COUNTIF(B118:B136,"x")</f>
        <v>18</v>
      </c>
      <c r="C137" s="19">
        <f t="shared" ref="C137:D137" si="16">COUNTIF(C118:C136,"x")</f>
        <v>0</v>
      </c>
      <c r="D137" s="19">
        <f t="shared" si="16"/>
        <v>1</v>
      </c>
      <c r="E137" s="20"/>
    </row>
    <row r="138" spans="1:5" s="2" customFormat="1" ht="25.5" customHeight="1">
      <c r="A138" s="18" t="s">
        <v>34</v>
      </c>
      <c r="B138" s="19">
        <f>SUM(B116,B137)</f>
        <v>22</v>
      </c>
      <c r="C138" s="19">
        <f t="shared" ref="C138:D138" si="17">SUM(C116,C137)</f>
        <v>0</v>
      </c>
      <c r="D138" s="19">
        <f t="shared" si="17"/>
        <v>1</v>
      </c>
      <c r="E138" s="20"/>
    </row>
    <row r="139" spans="1:5" s="2" customFormat="1">
      <c r="A139" s="33" t="s">
        <v>35</v>
      </c>
      <c r="B139" s="34">
        <f>B138/23</f>
        <v>0.95652173913043481</v>
      </c>
      <c r="C139" s="34">
        <f t="shared" ref="C139:D139" si="18">C138/23</f>
        <v>0</v>
      </c>
      <c r="D139" s="34">
        <f t="shared" si="18"/>
        <v>4.3478260869565216E-2</v>
      </c>
      <c r="E139" s="35"/>
    </row>
    <row r="140" spans="1:5" s="3" customFormat="1">
      <c r="A140" s="30"/>
      <c r="B140" s="31"/>
      <c r="C140" s="31"/>
      <c r="D140" s="31"/>
      <c r="E140" s="32"/>
    </row>
    <row r="141" spans="1:5" s="2" customFormat="1" ht="25.5" customHeight="1">
      <c r="A141" s="53" t="s">
        <v>111</v>
      </c>
      <c r="B141" s="54"/>
      <c r="C141" s="54"/>
      <c r="D141" s="54"/>
      <c r="E141" s="54"/>
    </row>
    <row r="142" spans="1:5" s="2" customFormat="1">
      <c r="A142" s="14" t="s">
        <v>14</v>
      </c>
      <c r="B142" s="22"/>
      <c r="C142" s="22"/>
      <c r="D142" s="22"/>
      <c r="E142" s="22"/>
    </row>
    <row r="143" spans="1:5" s="2" customFormat="1" ht="38.25">
      <c r="A143" s="27" t="s">
        <v>112</v>
      </c>
      <c r="B143" s="27"/>
      <c r="C143" s="27" t="s">
        <v>16</v>
      </c>
      <c r="D143" s="27"/>
      <c r="E143" s="27"/>
    </row>
    <row r="144" spans="1:5" s="2" customFormat="1" ht="38.25">
      <c r="A144" s="11" t="s">
        <v>113</v>
      </c>
      <c r="B144" s="11" t="s">
        <v>16</v>
      </c>
      <c r="C144" s="11"/>
      <c r="D144" s="11"/>
      <c r="E144" s="11"/>
    </row>
    <row r="145" spans="1:5" s="2" customFormat="1" ht="51">
      <c r="A145" s="12" t="s">
        <v>114</v>
      </c>
      <c r="B145" s="12" t="s">
        <v>16</v>
      </c>
      <c r="C145" s="12"/>
      <c r="D145" s="12"/>
      <c r="E145" s="12"/>
    </row>
    <row r="146" spans="1:5" s="2" customFormat="1" ht="38.25">
      <c r="A146" s="11" t="s">
        <v>115</v>
      </c>
      <c r="B146" s="11" t="s">
        <v>16</v>
      </c>
      <c r="C146" s="11"/>
      <c r="D146" s="11"/>
      <c r="E146" s="11"/>
    </row>
    <row r="147" spans="1:5" s="2" customFormat="1">
      <c r="A147" s="18" t="s">
        <v>24</v>
      </c>
      <c r="B147" s="19">
        <f>COUNTIF(B143:B146,"x")</f>
        <v>3</v>
      </c>
      <c r="C147" s="19">
        <f t="shared" ref="C147:D147" si="19">COUNTIF(C143:C146,"x")</f>
        <v>1</v>
      </c>
      <c r="D147" s="19">
        <f t="shared" si="19"/>
        <v>0</v>
      </c>
      <c r="E147" s="20"/>
    </row>
    <row r="148" spans="1:5" s="2" customFormat="1">
      <c r="A148" s="14" t="s">
        <v>25</v>
      </c>
      <c r="B148" s="22"/>
      <c r="C148" s="22"/>
      <c r="D148" s="22"/>
      <c r="E148" s="22"/>
    </row>
    <row r="149" spans="1:5" s="2" customFormat="1">
      <c r="A149" s="27" t="s">
        <v>116</v>
      </c>
      <c r="B149" s="26" t="s">
        <v>16</v>
      </c>
      <c r="C149" s="26"/>
      <c r="D149" s="26"/>
      <c r="E149" s="26"/>
    </row>
    <row r="150" spans="1:5" s="2" customFormat="1">
      <c r="A150" s="11" t="s">
        <v>117</v>
      </c>
      <c r="B150" s="23" t="s">
        <v>16</v>
      </c>
      <c r="C150" s="23"/>
      <c r="D150" s="23"/>
      <c r="E150" s="23"/>
    </row>
    <row r="151" spans="1:5" s="2" customFormat="1">
      <c r="A151" s="12" t="s">
        <v>94</v>
      </c>
      <c r="B151" s="26" t="s">
        <v>16</v>
      </c>
      <c r="C151" s="26"/>
      <c r="D151" s="26"/>
      <c r="E151" s="26"/>
    </row>
    <row r="152" spans="1:5" s="2" customFormat="1">
      <c r="A152" s="11" t="s">
        <v>118</v>
      </c>
      <c r="B152" s="23" t="s">
        <v>16</v>
      </c>
      <c r="C152" s="23"/>
      <c r="D152" s="23"/>
      <c r="E152" s="23"/>
    </row>
    <row r="153" spans="1:5" s="2" customFormat="1">
      <c r="A153" s="12" t="s">
        <v>119</v>
      </c>
      <c r="B153" s="26" t="s">
        <v>16</v>
      </c>
      <c r="C153" s="26"/>
      <c r="D153" s="26"/>
      <c r="E153" s="26"/>
    </row>
    <row r="154" spans="1:5" s="2" customFormat="1" ht="25.5">
      <c r="A154" s="11" t="s">
        <v>120</v>
      </c>
      <c r="B154" s="23" t="s">
        <v>16</v>
      </c>
      <c r="C154" s="23"/>
      <c r="D154" s="23"/>
      <c r="E154" s="23"/>
    </row>
    <row r="155" spans="1:5" s="2" customFormat="1">
      <c r="A155" s="12" t="s">
        <v>121</v>
      </c>
      <c r="B155" s="26" t="s">
        <v>16</v>
      </c>
      <c r="C155" s="26"/>
      <c r="D155" s="26"/>
      <c r="E155" s="26"/>
    </row>
    <row r="156" spans="1:5" s="2" customFormat="1">
      <c r="A156" s="11" t="s">
        <v>122</v>
      </c>
      <c r="B156" s="23" t="s">
        <v>16</v>
      </c>
      <c r="C156" s="23"/>
      <c r="D156" s="23"/>
      <c r="E156" s="23"/>
    </row>
    <row r="157" spans="1:5" s="2" customFormat="1">
      <c r="A157" s="12" t="s">
        <v>53</v>
      </c>
      <c r="B157" s="26" t="s">
        <v>16</v>
      </c>
      <c r="C157" s="26"/>
      <c r="D157" s="26"/>
      <c r="E157" s="26"/>
    </row>
    <row r="158" spans="1:5" s="2" customFormat="1">
      <c r="A158" s="23" t="s">
        <v>54</v>
      </c>
      <c r="B158" s="23" t="s">
        <v>16</v>
      </c>
      <c r="C158" s="23"/>
      <c r="D158" s="23"/>
      <c r="E158" s="23"/>
    </row>
    <row r="159" spans="1:5" s="2" customFormat="1">
      <c r="A159" s="27" t="s">
        <v>123</v>
      </c>
      <c r="B159" s="26" t="s">
        <v>16</v>
      </c>
      <c r="C159" s="26"/>
      <c r="D159" s="26"/>
      <c r="E159" s="26"/>
    </row>
    <row r="160" spans="1:5" s="2" customFormat="1">
      <c r="A160" s="11" t="s">
        <v>124</v>
      </c>
      <c r="B160" s="23" t="s">
        <v>16</v>
      </c>
      <c r="C160" s="23"/>
      <c r="D160" s="23"/>
      <c r="E160" s="23"/>
    </row>
    <row r="161" spans="1:5" s="2" customFormat="1">
      <c r="A161" s="27" t="s">
        <v>125</v>
      </c>
      <c r="B161" s="26" t="s">
        <v>16</v>
      </c>
      <c r="C161" s="26"/>
      <c r="D161" s="26"/>
      <c r="E161" s="26"/>
    </row>
    <row r="162" spans="1:5" s="2" customFormat="1">
      <c r="A162" s="11" t="s">
        <v>126</v>
      </c>
      <c r="B162" s="23" t="s">
        <v>16</v>
      </c>
      <c r="C162" s="23"/>
      <c r="D162" s="23"/>
      <c r="E162" s="23"/>
    </row>
    <row r="163" spans="1:5" s="2" customFormat="1">
      <c r="A163" s="12" t="s">
        <v>127</v>
      </c>
      <c r="B163" s="26" t="s">
        <v>16</v>
      </c>
      <c r="C163" s="26"/>
      <c r="D163" s="26"/>
      <c r="E163" s="26"/>
    </row>
    <row r="164" spans="1:5" s="2" customFormat="1">
      <c r="A164" s="11" t="s">
        <v>128</v>
      </c>
      <c r="B164" s="23" t="s">
        <v>16</v>
      </c>
      <c r="C164" s="23"/>
      <c r="D164" s="23"/>
      <c r="E164" s="23"/>
    </row>
    <row r="165" spans="1:5" s="2" customFormat="1">
      <c r="A165" s="12" t="s">
        <v>129</v>
      </c>
      <c r="B165" s="26" t="s">
        <v>16</v>
      </c>
      <c r="C165" s="26"/>
      <c r="D165" s="26"/>
      <c r="E165" s="26"/>
    </row>
    <row r="166" spans="1:5" s="2" customFormat="1">
      <c r="A166" s="11" t="s">
        <v>130</v>
      </c>
      <c r="B166" s="23" t="s">
        <v>16</v>
      </c>
      <c r="C166" s="23"/>
      <c r="D166" s="23"/>
      <c r="E166" s="23"/>
    </row>
    <row r="167" spans="1:5" s="2" customFormat="1">
      <c r="A167" s="12" t="s">
        <v>131</v>
      </c>
      <c r="B167" s="26" t="s">
        <v>16</v>
      </c>
      <c r="C167" s="26"/>
      <c r="D167" s="26"/>
      <c r="E167" s="26"/>
    </row>
    <row r="168" spans="1:5" s="2" customFormat="1">
      <c r="A168" s="11" t="s">
        <v>132</v>
      </c>
      <c r="B168" s="23" t="s">
        <v>16</v>
      </c>
      <c r="C168" s="23"/>
      <c r="D168" s="23"/>
      <c r="E168" s="23"/>
    </row>
    <row r="169" spans="1:5" s="2" customFormat="1" ht="25.5">
      <c r="A169" s="12" t="s">
        <v>133</v>
      </c>
      <c r="B169" s="26" t="s">
        <v>16</v>
      </c>
      <c r="C169" s="26"/>
      <c r="D169" s="26"/>
      <c r="E169" s="26"/>
    </row>
    <row r="170" spans="1:5" s="2" customFormat="1">
      <c r="A170" s="11" t="s">
        <v>134</v>
      </c>
      <c r="B170" s="23" t="s">
        <v>16</v>
      </c>
      <c r="C170" s="23"/>
      <c r="D170" s="23"/>
      <c r="E170" s="23"/>
    </row>
    <row r="171" spans="1:5" s="2" customFormat="1">
      <c r="A171" s="12" t="s">
        <v>135</v>
      </c>
      <c r="B171" s="26" t="s">
        <v>16</v>
      </c>
      <c r="C171" s="26"/>
      <c r="D171" s="26"/>
      <c r="E171" s="26"/>
    </row>
    <row r="172" spans="1:5" s="2" customFormat="1">
      <c r="A172" s="11" t="s">
        <v>136</v>
      </c>
      <c r="B172" s="23" t="s">
        <v>16</v>
      </c>
      <c r="C172" s="23"/>
      <c r="D172" s="23"/>
      <c r="E172" s="23"/>
    </row>
    <row r="173" spans="1:5" s="2" customFormat="1">
      <c r="A173" s="12" t="s">
        <v>137</v>
      </c>
      <c r="B173" s="26" t="s">
        <v>16</v>
      </c>
      <c r="C173" s="26"/>
      <c r="D173" s="26"/>
      <c r="E173" s="26"/>
    </row>
    <row r="174" spans="1:5" s="2" customFormat="1" ht="27" customHeight="1">
      <c r="A174" s="29" t="s">
        <v>138</v>
      </c>
      <c r="B174" s="26" t="s">
        <v>16</v>
      </c>
      <c r="C174" s="26"/>
      <c r="D174" s="26"/>
      <c r="E174" s="26"/>
    </row>
    <row r="175" spans="1:5" s="2" customFormat="1">
      <c r="A175" s="11" t="s">
        <v>139</v>
      </c>
      <c r="B175" s="23" t="s">
        <v>16</v>
      </c>
      <c r="C175" s="23"/>
      <c r="D175" s="23"/>
      <c r="E175" s="23"/>
    </row>
    <row r="176" spans="1:5" s="2" customFormat="1" ht="25.5">
      <c r="A176" s="12" t="s">
        <v>140</v>
      </c>
      <c r="B176" s="26" t="s">
        <v>16</v>
      </c>
      <c r="C176" s="26"/>
      <c r="D176" s="26"/>
      <c r="E176" s="26"/>
    </row>
    <row r="177" spans="1:5" s="2" customFormat="1">
      <c r="A177" s="11" t="s">
        <v>141</v>
      </c>
      <c r="B177" s="23" t="s">
        <v>16</v>
      </c>
      <c r="C177" s="23"/>
      <c r="D177" s="23"/>
      <c r="E177" s="23"/>
    </row>
    <row r="178" spans="1:5" s="2" customFormat="1">
      <c r="A178" s="12" t="s">
        <v>142</v>
      </c>
      <c r="B178" s="26" t="s">
        <v>16</v>
      </c>
      <c r="C178" s="26"/>
      <c r="D178" s="26"/>
      <c r="E178" s="26"/>
    </row>
    <row r="179" spans="1:5" s="2" customFormat="1">
      <c r="A179" s="11" t="s">
        <v>143</v>
      </c>
      <c r="B179" s="23" t="s">
        <v>16</v>
      </c>
      <c r="C179" s="23"/>
      <c r="D179" s="23"/>
      <c r="E179" s="23"/>
    </row>
    <row r="180" spans="1:5" s="2" customFormat="1">
      <c r="A180" s="11" t="s">
        <v>144</v>
      </c>
      <c r="B180" s="23" t="s">
        <v>16</v>
      </c>
      <c r="C180" s="23"/>
      <c r="D180" s="23"/>
      <c r="E180" s="23"/>
    </row>
    <row r="181" spans="1:5" s="2" customFormat="1">
      <c r="A181" s="12" t="s">
        <v>145</v>
      </c>
      <c r="B181" s="26" t="s">
        <v>16</v>
      </c>
      <c r="C181" s="26"/>
      <c r="D181" s="26"/>
      <c r="E181" s="26"/>
    </row>
    <row r="182" spans="1:5" s="2" customFormat="1">
      <c r="A182" s="11" t="s">
        <v>146</v>
      </c>
      <c r="B182" s="23" t="s">
        <v>16</v>
      </c>
      <c r="C182" s="23"/>
      <c r="D182" s="23"/>
      <c r="E182" s="23"/>
    </row>
    <row r="183" spans="1:5" s="2" customFormat="1">
      <c r="A183" s="12" t="s">
        <v>147</v>
      </c>
      <c r="B183" s="26" t="s">
        <v>16</v>
      </c>
      <c r="C183" s="26"/>
      <c r="D183" s="26"/>
      <c r="E183" s="26"/>
    </row>
    <row r="184" spans="1:5" s="2" customFormat="1">
      <c r="A184" s="11" t="s">
        <v>148</v>
      </c>
      <c r="B184" s="23" t="s">
        <v>16</v>
      </c>
      <c r="C184" s="23"/>
      <c r="D184" s="23"/>
      <c r="E184" s="23"/>
    </row>
    <row r="185" spans="1:5" s="2" customFormat="1">
      <c r="A185" s="12" t="s">
        <v>149</v>
      </c>
      <c r="B185" s="26" t="s">
        <v>16</v>
      </c>
      <c r="C185" s="26"/>
      <c r="D185" s="26"/>
      <c r="E185" s="26"/>
    </row>
    <row r="186" spans="1:5" s="2" customFormat="1">
      <c r="A186" s="11" t="s">
        <v>150</v>
      </c>
      <c r="B186" s="23" t="s">
        <v>16</v>
      </c>
      <c r="C186" s="23"/>
      <c r="D186" s="23"/>
      <c r="E186" s="23"/>
    </row>
    <row r="187" spans="1:5" s="2" customFormat="1">
      <c r="A187" s="12" t="s">
        <v>151</v>
      </c>
      <c r="B187" s="26" t="s">
        <v>16</v>
      </c>
      <c r="C187" s="26"/>
      <c r="D187" s="26"/>
      <c r="E187" s="26"/>
    </row>
    <row r="188" spans="1:5" s="2" customFormat="1">
      <c r="A188" s="11" t="s">
        <v>152</v>
      </c>
      <c r="B188" s="23" t="s">
        <v>16</v>
      </c>
      <c r="C188" s="23"/>
      <c r="D188" s="23"/>
      <c r="E188" s="23"/>
    </row>
    <row r="189" spans="1:5" s="2" customFormat="1">
      <c r="A189" s="12" t="s">
        <v>153</v>
      </c>
      <c r="B189" s="12" t="s">
        <v>16</v>
      </c>
      <c r="C189" s="12"/>
      <c r="D189" s="12"/>
      <c r="E189" s="12"/>
    </row>
    <row r="190" spans="1:5" s="2" customFormat="1">
      <c r="A190" s="18" t="s">
        <v>24</v>
      </c>
      <c r="B190" s="19">
        <f>COUNTIF(B149:B189,"x")</f>
        <v>41</v>
      </c>
      <c r="C190" s="19">
        <f t="shared" ref="C190:D190" si="20">COUNTIF(C149:C189,"x")</f>
        <v>0</v>
      </c>
      <c r="D190" s="19">
        <f t="shared" si="20"/>
        <v>0</v>
      </c>
      <c r="E190" s="20"/>
    </row>
    <row r="191" spans="1:5" s="2" customFormat="1" ht="29.25" customHeight="1">
      <c r="A191" s="18" t="s">
        <v>34</v>
      </c>
      <c r="B191" s="19">
        <f>SUM(B147,B190)</f>
        <v>44</v>
      </c>
      <c r="C191" s="19">
        <f t="shared" ref="C191:D191" si="21">SUM(C147,C190)</f>
        <v>1</v>
      </c>
      <c r="D191" s="19">
        <f t="shared" si="21"/>
        <v>0</v>
      </c>
      <c r="E191" s="20"/>
    </row>
    <row r="192" spans="1:5" s="2" customFormat="1">
      <c r="A192" s="33" t="s">
        <v>35</v>
      </c>
      <c r="B192" s="34">
        <f>B191/45</f>
        <v>0.97777777777777775</v>
      </c>
      <c r="C192" s="34">
        <f t="shared" ref="C192:D192" si="22">C191/45</f>
        <v>2.2222222222222223E-2</v>
      </c>
      <c r="D192" s="34">
        <f t="shared" si="22"/>
        <v>0</v>
      </c>
      <c r="E192" s="35"/>
    </row>
    <row r="193" spans="1:5" s="3" customFormat="1">
      <c r="A193" s="30"/>
      <c r="B193" s="31"/>
      <c r="C193" s="31"/>
      <c r="D193" s="31"/>
      <c r="E193" s="32"/>
    </row>
    <row r="194" spans="1:5" s="2" customFormat="1" ht="24.75" customHeight="1">
      <c r="A194" s="53" t="s">
        <v>154</v>
      </c>
      <c r="B194" s="54"/>
      <c r="C194" s="54"/>
      <c r="D194" s="54"/>
      <c r="E194" s="54"/>
    </row>
    <row r="195" spans="1:5" s="2" customFormat="1">
      <c r="A195" s="14" t="s">
        <v>14</v>
      </c>
      <c r="B195" s="22"/>
      <c r="C195" s="22"/>
      <c r="D195" s="22"/>
      <c r="E195" s="22"/>
    </row>
    <row r="196" spans="1:5" s="2" customFormat="1" ht="25.5">
      <c r="A196" s="25" t="s">
        <v>155</v>
      </c>
      <c r="B196" s="23" t="s">
        <v>16</v>
      </c>
      <c r="C196" s="23"/>
      <c r="D196" s="23"/>
      <c r="E196" s="23"/>
    </row>
    <row r="197" spans="1:5" s="2" customFormat="1" ht="38.25">
      <c r="A197" s="12" t="s">
        <v>156</v>
      </c>
      <c r="B197" s="12" t="s">
        <v>16</v>
      </c>
      <c r="C197" s="12"/>
      <c r="D197" s="12"/>
      <c r="E197" s="12"/>
    </row>
    <row r="198" spans="1:5" s="2" customFormat="1">
      <c r="A198" s="25" t="s">
        <v>90</v>
      </c>
      <c r="B198" s="23" t="s">
        <v>16</v>
      </c>
      <c r="C198" s="23"/>
      <c r="D198" s="23"/>
      <c r="E198" s="23"/>
    </row>
    <row r="199" spans="1:5" s="2" customFormat="1">
      <c r="A199" s="18" t="s">
        <v>24</v>
      </c>
      <c r="B199" s="19">
        <f>COUNTIF(B196:B198,"x")</f>
        <v>3</v>
      </c>
      <c r="C199" s="19">
        <f t="shared" ref="C199:D199" si="23">COUNTIF(C196:C198,"x")</f>
        <v>0</v>
      </c>
      <c r="D199" s="19">
        <f t="shared" si="23"/>
        <v>0</v>
      </c>
      <c r="E199" s="19"/>
    </row>
    <row r="200" spans="1:5" s="2" customFormat="1">
      <c r="A200" s="14" t="s">
        <v>25</v>
      </c>
      <c r="B200" s="22"/>
      <c r="C200" s="22"/>
      <c r="D200" s="22"/>
      <c r="E200" s="22"/>
    </row>
    <row r="201" spans="1:5" s="2" customFormat="1" ht="25.5">
      <c r="A201" s="12" t="s">
        <v>157</v>
      </c>
      <c r="B201" s="26" t="s">
        <v>16</v>
      </c>
      <c r="C201" s="26"/>
      <c r="D201" s="26"/>
      <c r="E201" s="26"/>
    </row>
    <row r="202" spans="1:5" s="2" customFormat="1">
      <c r="A202" s="11" t="s">
        <v>158</v>
      </c>
      <c r="B202" s="23" t="s">
        <v>16</v>
      </c>
      <c r="C202" s="23"/>
      <c r="D202" s="23"/>
      <c r="E202" s="23"/>
    </row>
    <row r="203" spans="1:5" s="2" customFormat="1">
      <c r="A203" s="12" t="s">
        <v>159</v>
      </c>
      <c r="B203" s="26" t="s">
        <v>16</v>
      </c>
      <c r="C203" s="26"/>
      <c r="D203" s="26"/>
      <c r="E203" s="26"/>
    </row>
    <row r="204" spans="1:5" s="2" customFormat="1">
      <c r="A204" s="11" t="s">
        <v>160</v>
      </c>
      <c r="B204" s="23" t="s">
        <v>16</v>
      </c>
      <c r="C204" s="23"/>
      <c r="D204" s="23"/>
      <c r="E204" s="23"/>
    </row>
    <row r="205" spans="1:5" s="2" customFormat="1">
      <c r="A205" s="12" t="s">
        <v>161</v>
      </c>
      <c r="B205" s="26" t="s">
        <v>16</v>
      </c>
      <c r="C205" s="26"/>
      <c r="D205" s="26"/>
      <c r="E205" s="26"/>
    </row>
    <row r="206" spans="1:5" s="2" customFormat="1">
      <c r="A206" s="11" t="s">
        <v>162</v>
      </c>
      <c r="B206" s="23" t="s">
        <v>16</v>
      </c>
      <c r="C206" s="23"/>
      <c r="D206" s="23"/>
      <c r="E206" s="23"/>
    </row>
    <row r="207" spans="1:5" s="2" customFormat="1">
      <c r="A207" s="12" t="s">
        <v>163</v>
      </c>
      <c r="B207" s="26" t="s">
        <v>16</v>
      </c>
      <c r="C207" s="26"/>
      <c r="D207" s="26"/>
      <c r="E207" s="26"/>
    </row>
    <row r="208" spans="1:5" s="2" customFormat="1">
      <c r="A208" s="11" t="s">
        <v>164</v>
      </c>
      <c r="B208" s="23" t="s">
        <v>16</v>
      </c>
      <c r="C208" s="23"/>
      <c r="D208" s="23"/>
      <c r="E208" s="23"/>
    </row>
    <row r="209" spans="1:5" s="2" customFormat="1">
      <c r="A209" s="12" t="s">
        <v>165</v>
      </c>
      <c r="B209" s="26" t="s">
        <v>16</v>
      </c>
      <c r="C209" s="26"/>
      <c r="D209" s="26"/>
      <c r="E209" s="26"/>
    </row>
    <row r="210" spans="1:5" s="2" customFormat="1">
      <c r="A210" s="11" t="s">
        <v>166</v>
      </c>
      <c r="B210" s="23" t="s">
        <v>16</v>
      </c>
      <c r="C210" s="23"/>
      <c r="D210" s="23"/>
      <c r="E210" s="23"/>
    </row>
    <row r="211" spans="1:5" s="2" customFormat="1">
      <c r="A211" s="12" t="s">
        <v>167</v>
      </c>
      <c r="B211" s="26" t="s">
        <v>16</v>
      </c>
      <c r="C211" s="26"/>
      <c r="D211" s="26"/>
      <c r="E211" s="26"/>
    </row>
    <row r="212" spans="1:5" s="2" customFormat="1">
      <c r="A212" s="11" t="s">
        <v>168</v>
      </c>
      <c r="B212" s="23" t="s">
        <v>16</v>
      </c>
      <c r="C212" s="23"/>
      <c r="D212" s="23"/>
      <c r="E212" s="23"/>
    </row>
    <row r="213" spans="1:5" s="2" customFormat="1">
      <c r="A213" s="12" t="s">
        <v>169</v>
      </c>
      <c r="B213" s="26" t="s">
        <v>16</v>
      </c>
      <c r="C213" s="26"/>
      <c r="D213" s="26"/>
      <c r="E213" s="26"/>
    </row>
    <row r="214" spans="1:5" s="2" customFormat="1">
      <c r="A214" s="11" t="s">
        <v>170</v>
      </c>
      <c r="B214" s="23" t="s">
        <v>16</v>
      </c>
      <c r="C214" s="23"/>
      <c r="D214" s="23"/>
      <c r="E214" s="23"/>
    </row>
    <row r="215" spans="1:5" s="2" customFormat="1">
      <c r="A215" s="12" t="s">
        <v>171</v>
      </c>
      <c r="B215" s="26" t="s">
        <v>16</v>
      </c>
      <c r="C215" s="26"/>
      <c r="D215" s="26"/>
      <c r="E215" s="26"/>
    </row>
    <row r="216" spans="1:5" s="2" customFormat="1">
      <c r="A216" s="11" t="s">
        <v>172</v>
      </c>
      <c r="B216" s="23" t="s">
        <v>16</v>
      </c>
      <c r="C216" s="23"/>
      <c r="D216" s="23"/>
      <c r="E216" s="23"/>
    </row>
    <row r="217" spans="1:5" s="2" customFormat="1">
      <c r="A217" s="12" t="s">
        <v>173</v>
      </c>
      <c r="B217" s="26" t="s">
        <v>16</v>
      </c>
      <c r="C217" s="26"/>
      <c r="D217" s="26"/>
      <c r="E217" s="26"/>
    </row>
    <row r="218" spans="1:5" s="2" customFormat="1">
      <c r="A218" s="11" t="s">
        <v>174</v>
      </c>
      <c r="B218" s="23" t="s">
        <v>16</v>
      </c>
      <c r="C218" s="23"/>
      <c r="D218" s="23"/>
      <c r="E218" s="23"/>
    </row>
    <row r="219" spans="1:5" s="2" customFormat="1">
      <c r="A219" s="26" t="s">
        <v>175</v>
      </c>
      <c r="B219" s="26" t="s">
        <v>16</v>
      </c>
      <c r="C219" s="26"/>
      <c r="D219" s="26"/>
      <c r="E219" s="26"/>
    </row>
    <row r="220" spans="1:5" s="2" customFormat="1">
      <c r="A220" s="11" t="s">
        <v>176</v>
      </c>
      <c r="B220" s="23" t="s">
        <v>16</v>
      </c>
      <c r="C220" s="23"/>
      <c r="D220" s="23"/>
      <c r="E220" s="23"/>
    </row>
    <row r="221" spans="1:5" s="2" customFormat="1">
      <c r="A221" s="12" t="s">
        <v>177</v>
      </c>
      <c r="B221" s="26" t="s">
        <v>16</v>
      </c>
      <c r="C221" s="26"/>
      <c r="D221" s="26"/>
      <c r="E221" s="26"/>
    </row>
    <row r="222" spans="1:5" s="2" customFormat="1">
      <c r="A222" s="11" t="s">
        <v>178</v>
      </c>
      <c r="B222" s="23" t="s">
        <v>16</v>
      </c>
      <c r="C222" s="23"/>
      <c r="D222" s="23"/>
      <c r="E222" s="23"/>
    </row>
    <row r="223" spans="1:5" s="2" customFormat="1">
      <c r="A223" s="12" t="s">
        <v>179</v>
      </c>
      <c r="B223" s="26" t="s">
        <v>16</v>
      </c>
      <c r="C223" s="26"/>
      <c r="D223" s="26"/>
      <c r="E223" s="26"/>
    </row>
    <row r="224" spans="1:5" s="2" customFormat="1">
      <c r="A224" s="11" t="s">
        <v>180</v>
      </c>
      <c r="B224" s="23" t="s">
        <v>16</v>
      </c>
      <c r="C224" s="23"/>
      <c r="D224" s="23"/>
      <c r="E224" s="23"/>
    </row>
    <row r="225" spans="1:5" s="2" customFormat="1">
      <c r="A225" s="12" t="s">
        <v>181</v>
      </c>
      <c r="B225" s="26" t="s">
        <v>16</v>
      </c>
      <c r="C225" s="26"/>
      <c r="D225" s="26"/>
      <c r="E225" s="26"/>
    </row>
    <row r="226" spans="1:5" s="2" customFormat="1">
      <c r="A226" s="11" t="s">
        <v>182</v>
      </c>
      <c r="B226" s="23" t="s">
        <v>16</v>
      </c>
      <c r="C226" s="23"/>
      <c r="D226" s="23"/>
      <c r="E226" s="23"/>
    </row>
    <row r="227" spans="1:5" s="2" customFormat="1">
      <c r="A227" s="18" t="s">
        <v>24</v>
      </c>
      <c r="B227" s="19">
        <f>COUNTIF(B201:B226,"x")</f>
        <v>26</v>
      </c>
      <c r="C227" s="19">
        <f t="shared" ref="C227:D227" si="24">COUNTIF(C201:C226,"x")</f>
        <v>0</v>
      </c>
      <c r="D227" s="19">
        <f t="shared" si="24"/>
        <v>0</v>
      </c>
      <c r="E227" s="20"/>
    </row>
    <row r="228" spans="1:5" s="2" customFormat="1" ht="30.75" customHeight="1">
      <c r="A228" s="18" t="s">
        <v>34</v>
      </c>
      <c r="B228" s="19">
        <f>SUM(B227,B199)</f>
        <v>29</v>
      </c>
      <c r="C228" s="19">
        <f t="shared" ref="C228:D228" si="25">SUM(C227,C199)</f>
        <v>0</v>
      </c>
      <c r="D228" s="19">
        <f t="shared" si="25"/>
        <v>0</v>
      </c>
      <c r="E228" s="20"/>
    </row>
    <row r="229" spans="1:5" s="2" customFormat="1">
      <c r="A229" s="33" t="s">
        <v>35</v>
      </c>
      <c r="B229" s="34">
        <f>B228/29</f>
        <v>1</v>
      </c>
      <c r="C229" s="34">
        <f t="shared" ref="C229:D229" si="26">C228/29</f>
        <v>0</v>
      </c>
      <c r="D229" s="34">
        <f t="shared" si="26"/>
        <v>0</v>
      </c>
      <c r="E229" s="35"/>
    </row>
    <row r="230" spans="1:5" s="3" customFormat="1">
      <c r="A230" s="30"/>
      <c r="B230" s="31"/>
      <c r="C230" s="31"/>
      <c r="D230" s="31"/>
      <c r="E230" s="32"/>
    </row>
    <row r="231" spans="1:5" s="2" customFormat="1" ht="80.25" customHeight="1">
      <c r="A231" s="55" t="s">
        <v>183</v>
      </c>
      <c r="B231" s="55"/>
      <c r="C231" s="55"/>
      <c r="D231" s="55"/>
      <c r="E231" s="55"/>
    </row>
    <row r="232" spans="1:5" s="2" customFormat="1">
      <c r="A232" s="14" t="s">
        <v>14</v>
      </c>
      <c r="B232" s="15"/>
      <c r="C232" s="15"/>
      <c r="D232" s="15"/>
      <c r="E232" s="15"/>
    </row>
    <row r="233" spans="1:5" s="2" customFormat="1" ht="25.5">
      <c r="A233" s="11" t="s">
        <v>184</v>
      </c>
      <c r="B233" s="11" t="s">
        <v>16</v>
      </c>
      <c r="C233" s="11"/>
      <c r="D233" s="11"/>
      <c r="E233" s="11"/>
    </row>
    <row r="234" spans="1:5" s="2" customFormat="1" ht="38.25">
      <c r="A234" s="17" t="s">
        <v>185</v>
      </c>
      <c r="B234" s="17" t="s">
        <v>16</v>
      </c>
      <c r="C234" s="17"/>
      <c r="D234" s="17"/>
      <c r="E234" s="17"/>
    </row>
    <row r="235" spans="1:5" s="2" customFormat="1">
      <c r="A235" s="16" t="s">
        <v>186</v>
      </c>
      <c r="B235" s="16" t="s">
        <v>16</v>
      </c>
      <c r="C235" s="16"/>
      <c r="D235" s="16"/>
      <c r="E235" s="16"/>
    </row>
    <row r="236" spans="1:5" s="2" customFormat="1">
      <c r="A236" s="18" t="s">
        <v>24</v>
      </c>
      <c r="B236" s="19">
        <f>COUNTIF(B233:B235,"x")</f>
        <v>3</v>
      </c>
      <c r="C236" s="19">
        <f t="shared" ref="C236:D236" si="27">COUNTIF(C233:C235,"x")</f>
        <v>0</v>
      </c>
      <c r="D236" s="19">
        <f t="shared" si="27"/>
        <v>0</v>
      </c>
      <c r="E236" s="20"/>
    </row>
    <row r="237" spans="1:5" s="2" customFormat="1">
      <c r="A237" s="14" t="s">
        <v>25</v>
      </c>
      <c r="B237" s="15"/>
      <c r="C237" s="15"/>
      <c r="D237" s="15"/>
      <c r="E237" s="15"/>
    </row>
    <row r="238" spans="1:5" s="2" customFormat="1">
      <c r="A238" s="11" t="s">
        <v>187</v>
      </c>
      <c r="B238" s="11" t="s">
        <v>16</v>
      </c>
      <c r="C238" s="11"/>
      <c r="D238" s="11"/>
      <c r="E238" s="11"/>
    </row>
    <row r="239" spans="1:5" s="2" customFormat="1">
      <c r="A239" s="17" t="s">
        <v>188</v>
      </c>
      <c r="B239" s="17" t="s">
        <v>16</v>
      </c>
      <c r="C239" s="17"/>
      <c r="D239" s="17"/>
      <c r="E239" s="17"/>
    </row>
    <row r="240" spans="1:5" s="2" customFormat="1">
      <c r="A240" s="16" t="s">
        <v>189</v>
      </c>
      <c r="B240" s="16" t="s">
        <v>16</v>
      </c>
      <c r="C240" s="16"/>
      <c r="D240" s="16"/>
      <c r="E240" s="16"/>
    </row>
    <row r="241" spans="1:5" s="2" customFormat="1">
      <c r="A241" s="17" t="s">
        <v>190</v>
      </c>
      <c r="B241" s="17" t="s">
        <v>16</v>
      </c>
      <c r="C241" s="17"/>
      <c r="D241" s="17"/>
      <c r="E241" s="17"/>
    </row>
    <row r="242" spans="1:5" s="2" customFormat="1">
      <c r="A242" s="16" t="s">
        <v>191</v>
      </c>
      <c r="B242" s="16" t="s">
        <v>16</v>
      </c>
      <c r="C242" s="16"/>
      <c r="D242" s="16"/>
      <c r="E242" s="16"/>
    </row>
    <row r="243" spans="1:5" s="2" customFormat="1">
      <c r="A243" s="17" t="s">
        <v>105</v>
      </c>
      <c r="B243" s="17" t="s">
        <v>16</v>
      </c>
      <c r="C243" s="17"/>
      <c r="D243" s="17"/>
      <c r="E243" s="17"/>
    </row>
    <row r="244" spans="1:5" s="2" customFormat="1">
      <c r="A244" s="16" t="s">
        <v>192</v>
      </c>
      <c r="B244" s="16" t="s">
        <v>16</v>
      </c>
      <c r="C244" s="16"/>
      <c r="D244" s="16"/>
      <c r="E244" s="16"/>
    </row>
    <row r="245" spans="1:5" s="2" customFormat="1">
      <c r="A245" s="17" t="s">
        <v>193</v>
      </c>
      <c r="B245" s="17" t="s">
        <v>16</v>
      </c>
      <c r="C245" s="17"/>
      <c r="D245" s="17"/>
      <c r="E245" s="17"/>
    </row>
    <row r="246" spans="1:5" s="2" customFormat="1">
      <c r="A246" s="16" t="s">
        <v>194</v>
      </c>
      <c r="B246" s="16" t="s">
        <v>16</v>
      </c>
      <c r="C246" s="16"/>
      <c r="D246" s="16"/>
      <c r="E246" s="16"/>
    </row>
    <row r="247" spans="1:5" s="2" customFormat="1">
      <c r="A247" s="17" t="s">
        <v>195</v>
      </c>
      <c r="B247" s="17" t="s">
        <v>16</v>
      </c>
      <c r="C247" s="17"/>
      <c r="D247" s="17"/>
      <c r="E247" s="17"/>
    </row>
    <row r="248" spans="1:5" s="2" customFormat="1">
      <c r="A248" s="16" t="s">
        <v>196</v>
      </c>
      <c r="B248" s="16" t="s">
        <v>16</v>
      </c>
      <c r="C248" s="16"/>
      <c r="D248" s="16"/>
      <c r="E248" s="16"/>
    </row>
    <row r="249" spans="1:5" s="2" customFormat="1">
      <c r="A249" s="17" t="s">
        <v>197</v>
      </c>
      <c r="B249" s="17" t="s">
        <v>16</v>
      </c>
      <c r="C249" s="17"/>
      <c r="D249" s="17"/>
      <c r="E249" s="17"/>
    </row>
    <row r="250" spans="1:5" s="2" customFormat="1">
      <c r="A250" s="11" t="s">
        <v>109</v>
      </c>
      <c r="B250" s="11" t="s">
        <v>16</v>
      </c>
      <c r="C250" s="11"/>
      <c r="D250" s="11"/>
      <c r="E250" s="11"/>
    </row>
    <row r="251" spans="1:5" s="2" customFormat="1">
      <c r="A251" s="12" t="s">
        <v>198</v>
      </c>
      <c r="B251" s="12" t="s">
        <v>16</v>
      </c>
      <c r="C251" s="12"/>
      <c r="D251" s="12"/>
      <c r="E251" s="12"/>
    </row>
    <row r="252" spans="1:5" s="2" customFormat="1" ht="25.5">
      <c r="A252" s="11" t="s">
        <v>199</v>
      </c>
      <c r="B252" s="11"/>
      <c r="C252" s="11" t="s">
        <v>16</v>
      </c>
      <c r="D252" s="11"/>
      <c r="E252" s="11"/>
    </row>
    <row r="253" spans="1:5" s="2" customFormat="1">
      <c r="A253" s="12" t="s">
        <v>200</v>
      </c>
      <c r="B253" s="12" t="s">
        <v>16</v>
      </c>
      <c r="C253" s="12"/>
      <c r="D253" s="12"/>
      <c r="E253" s="12"/>
    </row>
    <row r="254" spans="1:5" s="2" customFormat="1">
      <c r="A254" s="11" t="s">
        <v>201</v>
      </c>
      <c r="B254" s="11" t="s">
        <v>16</v>
      </c>
      <c r="C254" s="11"/>
      <c r="D254" s="11"/>
      <c r="E254" s="11"/>
    </row>
    <row r="255" spans="1:5" s="2" customFormat="1">
      <c r="A255" s="12" t="s">
        <v>151</v>
      </c>
      <c r="B255" s="12" t="s">
        <v>16</v>
      </c>
      <c r="C255" s="12"/>
      <c r="D255" s="12"/>
      <c r="E255" s="12"/>
    </row>
    <row r="256" spans="1:5" s="2" customFormat="1">
      <c r="A256" s="11" t="s">
        <v>143</v>
      </c>
      <c r="B256" s="11" t="s">
        <v>16</v>
      </c>
      <c r="C256" s="11"/>
      <c r="D256" s="11"/>
      <c r="E256" s="11"/>
    </row>
    <row r="257" spans="1:5" s="2" customFormat="1">
      <c r="A257" s="12" t="s">
        <v>202</v>
      </c>
      <c r="B257" s="12" t="s">
        <v>16</v>
      </c>
      <c r="C257" s="12"/>
      <c r="D257" s="12"/>
      <c r="E257" s="12"/>
    </row>
    <row r="258" spans="1:5" s="2" customFormat="1">
      <c r="A258" s="11" t="s">
        <v>203</v>
      </c>
      <c r="B258" s="11" t="s">
        <v>16</v>
      </c>
      <c r="C258" s="11"/>
      <c r="D258" s="11"/>
      <c r="E258" s="11"/>
    </row>
    <row r="259" spans="1:5" s="2" customFormat="1" ht="24.75" customHeight="1">
      <c r="A259" s="12" t="s">
        <v>204</v>
      </c>
      <c r="B259" s="12" t="s">
        <v>16</v>
      </c>
      <c r="C259" s="12"/>
      <c r="D259" s="12"/>
      <c r="E259" s="12"/>
    </row>
    <row r="260" spans="1:5" s="2" customFormat="1">
      <c r="A260" s="18" t="s">
        <v>24</v>
      </c>
      <c r="B260" s="19">
        <f>COUNTIF(B238:B259,"x")</f>
        <v>21</v>
      </c>
      <c r="C260" s="19">
        <f t="shared" ref="C260:D260" si="28">COUNTIF(C238:C259,"x")</f>
        <v>1</v>
      </c>
      <c r="D260" s="19">
        <f t="shared" si="28"/>
        <v>0</v>
      </c>
      <c r="E260" s="20"/>
    </row>
    <row r="261" spans="1:5" s="3" customFormat="1">
      <c r="A261" s="18" t="s">
        <v>34</v>
      </c>
      <c r="B261" s="19">
        <f>SUM(B260,B236)</f>
        <v>24</v>
      </c>
      <c r="C261" s="19">
        <f t="shared" ref="C261:D261" si="29">SUM(C260,C236)</f>
        <v>1</v>
      </c>
      <c r="D261" s="19">
        <f t="shared" si="29"/>
        <v>0</v>
      </c>
      <c r="E261" s="20"/>
    </row>
    <row r="262" spans="1:5" s="2" customFormat="1">
      <c r="A262" s="33" t="s">
        <v>35</v>
      </c>
      <c r="B262" s="34">
        <f>B261/25</f>
        <v>0.96</v>
      </c>
      <c r="C262" s="34">
        <f t="shared" ref="C262:D262" si="30">C261/25</f>
        <v>0.04</v>
      </c>
      <c r="D262" s="34">
        <f t="shared" si="30"/>
        <v>0</v>
      </c>
      <c r="E262" s="35"/>
    </row>
    <row r="263" spans="1:5" s="2" customFormat="1">
      <c r="A263" s="56"/>
      <c r="B263" s="56"/>
      <c r="C263" s="56"/>
      <c r="D263" s="56"/>
      <c r="E263" s="56"/>
    </row>
    <row r="264" spans="1:5" s="2" customFormat="1" ht="28.5" customHeight="1">
      <c r="A264" s="53" t="s">
        <v>205</v>
      </c>
      <c r="B264" s="54"/>
      <c r="C264" s="54"/>
      <c r="D264" s="54"/>
      <c r="E264" s="54"/>
    </row>
    <row r="265" spans="1:5" s="2" customFormat="1">
      <c r="A265" s="14" t="s">
        <v>14</v>
      </c>
      <c r="B265" s="22"/>
      <c r="C265" s="22"/>
      <c r="D265" s="22"/>
      <c r="E265" s="22"/>
    </row>
    <row r="266" spans="1:5" s="2" customFormat="1" ht="25.5">
      <c r="A266" s="11" t="s">
        <v>206</v>
      </c>
      <c r="B266" s="11" t="s">
        <v>16</v>
      </c>
      <c r="C266" s="11"/>
      <c r="D266" s="11"/>
      <c r="E266" s="11"/>
    </row>
    <row r="267" spans="1:5" s="2" customFormat="1" ht="38.25">
      <c r="A267" s="12" t="s">
        <v>207</v>
      </c>
      <c r="B267" s="12" t="s">
        <v>16</v>
      </c>
      <c r="C267" s="12"/>
      <c r="D267" s="12"/>
      <c r="E267" s="12"/>
    </row>
    <row r="268" spans="1:5" s="2" customFormat="1" ht="25.5">
      <c r="A268" s="11" t="s">
        <v>208</v>
      </c>
      <c r="B268" s="11" t="s">
        <v>16</v>
      </c>
      <c r="C268" s="11"/>
      <c r="D268" s="11"/>
      <c r="E268" s="11"/>
    </row>
    <row r="269" spans="1:5" s="2" customFormat="1">
      <c r="A269" s="18" t="s">
        <v>24</v>
      </c>
      <c r="B269" s="19">
        <f>COUNTIF(B266:B268,"x")</f>
        <v>3</v>
      </c>
      <c r="C269" s="19">
        <f t="shared" ref="C269:D269" si="31">COUNTIF(C266:C268,"x")</f>
        <v>0</v>
      </c>
      <c r="D269" s="19">
        <f t="shared" si="31"/>
        <v>0</v>
      </c>
      <c r="E269" s="20"/>
    </row>
    <row r="270" spans="1:5" s="2" customFormat="1">
      <c r="A270" s="14" t="s">
        <v>25</v>
      </c>
      <c r="B270" s="22"/>
      <c r="C270" s="22"/>
      <c r="D270" s="22"/>
      <c r="E270" s="22"/>
    </row>
    <row r="271" spans="1:5" s="2" customFormat="1">
      <c r="A271" s="16" t="s">
        <v>209</v>
      </c>
      <c r="B271" s="16" t="s">
        <v>16</v>
      </c>
      <c r="C271" s="16"/>
      <c r="D271" s="16"/>
      <c r="E271" s="16"/>
    </row>
    <row r="272" spans="1:5" s="2" customFormat="1">
      <c r="A272" s="17" t="s">
        <v>210</v>
      </c>
      <c r="B272" s="17" t="s">
        <v>16</v>
      </c>
      <c r="C272" s="17"/>
      <c r="D272" s="17"/>
      <c r="E272" s="17"/>
    </row>
    <row r="273" spans="1:5" s="2" customFormat="1">
      <c r="A273" s="16" t="s">
        <v>211</v>
      </c>
      <c r="B273" s="16" t="s">
        <v>16</v>
      </c>
      <c r="C273" s="16"/>
      <c r="D273" s="16"/>
      <c r="E273" s="16"/>
    </row>
    <row r="274" spans="1:5" s="2" customFormat="1">
      <c r="A274" s="17" t="s">
        <v>212</v>
      </c>
      <c r="B274" s="17" t="s">
        <v>16</v>
      </c>
      <c r="C274" s="17"/>
      <c r="D274" s="17"/>
      <c r="E274" s="17"/>
    </row>
    <row r="275" spans="1:5" s="2" customFormat="1">
      <c r="A275" s="16" t="s">
        <v>213</v>
      </c>
      <c r="B275" s="16" t="s">
        <v>16</v>
      </c>
      <c r="C275" s="16"/>
      <c r="D275" s="16"/>
      <c r="E275" s="16"/>
    </row>
    <row r="276" spans="1:5" s="2" customFormat="1">
      <c r="A276" s="17" t="s">
        <v>214</v>
      </c>
      <c r="B276" s="17" t="s">
        <v>16</v>
      </c>
      <c r="C276" s="17"/>
      <c r="D276" s="17"/>
      <c r="E276" s="17"/>
    </row>
    <row r="277" spans="1:5" s="2" customFormat="1" ht="25.5">
      <c r="A277" s="16" t="s">
        <v>215</v>
      </c>
      <c r="B277" s="16" t="s">
        <v>16</v>
      </c>
      <c r="C277" s="16"/>
      <c r="D277" s="16"/>
      <c r="E277" s="16"/>
    </row>
    <row r="278" spans="1:5" s="2" customFormat="1">
      <c r="A278" s="17" t="s">
        <v>216</v>
      </c>
      <c r="B278" s="17" t="s">
        <v>16</v>
      </c>
      <c r="C278" s="17"/>
      <c r="D278" s="17"/>
      <c r="E278" s="17"/>
    </row>
    <row r="279" spans="1:5" s="2" customFormat="1">
      <c r="A279" s="16" t="s">
        <v>217</v>
      </c>
      <c r="B279" s="16" t="s">
        <v>16</v>
      </c>
      <c r="C279" s="16"/>
      <c r="D279" s="16"/>
      <c r="E279" s="16"/>
    </row>
    <row r="280" spans="1:5" s="2" customFormat="1">
      <c r="A280" s="17" t="s">
        <v>218</v>
      </c>
      <c r="B280" s="17" t="s">
        <v>16</v>
      </c>
      <c r="C280" s="17"/>
      <c r="D280" s="17"/>
      <c r="E280" s="17"/>
    </row>
    <row r="281" spans="1:5" s="2" customFormat="1">
      <c r="A281" s="18" t="s">
        <v>24</v>
      </c>
      <c r="B281" s="19">
        <f>COUNTIF(B271:B280,"x")</f>
        <v>10</v>
      </c>
      <c r="C281" s="19">
        <f t="shared" ref="C281:D281" si="32">COUNTIF(C272:C280,"x")</f>
        <v>0</v>
      </c>
      <c r="D281" s="19">
        <f t="shared" si="32"/>
        <v>0</v>
      </c>
      <c r="E281" s="20"/>
    </row>
    <row r="282" spans="1:5" s="2" customFormat="1" ht="32.25" customHeight="1">
      <c r="A282" s="18" t="s">
        <v>34</v>
      </c>
      <c r="B282" s="19">
        <f>SUM(B281,B269)</f>
        <v>13</v>
      </c>
      <c r="C282" s="19">
        <f t="shared" ref="C282:D282" si="33">SUM(C281,C269)</f>
        <v>0</v>
      </c>
      <c r="D282" s="19">
        <f t="shared" si="33"/>
        <v>0</v>
      </c>
      <c r="E282" s="20"/>
    </row>
    <row r="283" spans="1:5" s="2" customFormat="1">
      <c r="A283" s="33" t="s">
        <v>35</v>
      </c>
      <c r="B283" s="34">
        <f>B282/13</f>
        <v>1</v>
      </c>
      <c r="C283" s="34">
        <f t="shared" ref="C283:D283" si="34">C282/12</f>
        <v>0</v>
      </c>
      <c r="D283" s="34">
        <f t="shared" si="34"/>
        <v>0</v>
      </c>
      <c r="E283" s="35"/>
    </row>
    <row r="284" spans="1:5" s="3" customFormat="1">
      <c r="A284" s="30"/>
      <c r="B284" s="31"/>
      <c r="C284" s="31"/>
      <c r="D284" s="31"/>
      <c r="E284" s="32"/>
    </row>
    <row r="285" spans="1:5" s="2" customFormat="1" ht="27.75" customHeight="1">
      <c r="A285" s="54" t="s">
        <v>219</v>
      </c>
      <c r="B285" s="54"/>
      <c r="C285" s="54"/>
      <c r="D285" s="54"/>
      <c r="E285" s="54"/>
    </row>
    <row r="286" spans="1:5" s="2" customFormat="1">
      <c r="A286" s="14" t="s">
        <v>14</v>
      </c>
      <c r="B286" s="22"/>
      <c r="C286" s="22"/>
      <c r="D286" s="22"/>
      <c r="E286" s="22"/>
    </row>
    <row r="287" spans="1:5" s="2" customFormat="1" ht="25.5">
      <c r="A287" s="27" t="s">
        <v>220</v>
      </c>
      <c r="B287" s="26" t="s">
        <v>16</v>
      </c>
      <c r="C287" s="26"/>
      <c r="D287" s="26"/>
      <c r="E287" s="26"/>
    </row>
    <row r="288" spans="1:5" s="2" customFormat="1">
      <c r="A288" s="18" t="s">
        <v>24</v>
      </c>
      <c r="B288" s="18">
        <f>COUNTIF(B287,"x")</f>
        <v>1</v>
      </c>
      <c r="C288" s="18">
        <f t="shared" ref="C288:D288" si="35">COUNTIF(C287,"x")</f>
        <v>0</v>
      </c>
      <c r="D288" s="18">
        <f t="shared" si="35"/>
        <v>0</v>
      </c>
      <c r="E288" s="18"/>
    </row>
    <row r="289" spans="1:5" s="2" customFormat="1">
      <c r="A289" s="14" t="s">
        <v>25</v>
      </c>
      <c r="B289" s="14"/>
      <c r="C289" s="14"/>
      <c r="D289" s="14"/>
      <c r="E289" s="14"/>
    </row>
    <row r="290" spans="1:5" s="2" customFormat="1">
      <c r="A290" s="12" t="s">
        <v>221</v>
      </c>
      <c r="B290" s="26" t="s">
        <v>16</v>
      </c>
      <c r="C290" s="26"/>
      <c r="D290" s="26"/>
      <c r="E290" s="26"/>
    </row>
    <row r="291" spans="1:5" s="2" customFormat="1">
      <c r="A291" s="11" t="s">
        <v>222</v>
      </c>
      <c r="B291" s="23" t="s">
        <v>16</v>
      </c>
      <c r="C291" s="23"/>
      <c r="D291" s="23"/>
      <c r="E291" s="23"/>
    </row>
    <row r="292" spans="1:5" s="2" customFormat="1">
      <c r="A292" s="18" t="s">
        <v>24</v>
      </c>
      <c r="B292" s="18">
        <f>COUNTIF(B290:B291,"x")</f>
        <v>2</v>
      </c>
      <c r="C292" s="18">
        <f t="shared" ref="C292:D292" si="36">COUNTIF(C290:C291,"x")</f>
        <v>0</v>
      </c>
      <c r="D292" s="18">
        <f t="shared" si="36"/>
        <v>0</v>
      </c>
      <c r="E292" s="18"/>
    </row>
    <row r="293" spans="1:5" s="2" customFormat="1" ht="25.5" customHeight="1">
      <c r="A293" s="18" t="s">
        <v>34</v>
      </c>
      <c r="B293" s="19">
        <f>SUM(B288,B292)</f>
        <v>3</v>
      </c>
      <c r="C293" s="19">
        <f t="shared" ref="C293:D293" si="37">SUM(C288,C292)</f>
        <v>0</v>
      </c>
      <c r="D293" s="19">
        <f t="shared" si="37"/>
        <v>0</v>
      </c>
      <c r="E293" s="18"/>
    </row>
    <row r="294" spans="1:5" s="2" customFormat="1">
      <c r="A294" s="33" t="s">
        <v>35</v>
      </c>
      <c r="B294" s="34">
        <f>B293/3</f>
        <v>1</v>
      </c>
      <c r="C294" s="34">
        <f t="shared" ref="C294:D294" si="38">C293/3</f>
        <v>0</v>
      </c>
      <c r="D294" s="34">
        <f t="shared" si="38"/>
        <v>0</v>
      </c>
      <c r="E294" s="33"/>
    </row>
    <row r="295" spans="1:5" s="3" customFormat="1">
      <c r="A295" s="30"/>
      <c r="B295" s="30"/>
      <c r="C295" s="30"/>
      <c r="D295" s="30"/>
      <c r="E295" s="30"/>
    </row>
    <row r="296" spans="1:5" s="2" customFormat="1" ht="24" customHeight="1">
      <c r="A296" s="54" t="s">
        <v>223</v>
      </c>
      <c r="B296" s="54"/>
      <c r="C296" s="54"/>
      <c r="D296" s="54"/>
      <c r="E296" s="54"/>
    </row>
    <row r="297" spans="1:5" s="2" customFormat="1">
      <c r="A297" s="12" t="s">
        <v>224</v>
      </c>
      <c r="B297" s="26" t="s">
        <v>16</v>
      </c>
      <c r="C297" s="26"/>
      <c r="D297" s="26"/>
      <c r="E297" s="26"/>
    </row>
    <row r="298" spans="1:5" s="2" customFormat="1">
      <c r="A298" s="11" t="s">
        <v>225</v>
      </c>
      <c r="B298" s="23" t="s">
        <v>16</v>
      </c>
      <c r="C298" s="23"/>
      <c r="D298" s="23"/>
      <c r="E298" s="23"/>
    </row>
    <row r="299" spans="1:5" s="2" customFormat="1">
      <c r="A299" s="12" t="s">
        <v>226</v>
      </c>
      <c r="B299" s="26" t="s">
        <v>16</v>
      </c>
      <c r="C299" s="26"/>
      <c r="D299" s="26"/>
      <c r="E299" s="26"/>
    </row>
    <row r="300" spans="1:5" s="2" customFormat="1">
      <c r="A300" s="11" t="s">
        <v>227</v>
      </c>
      <c r="B300" s="23" t="s">
        <v>16</v>
      </c>
      <c r="C300" s="23"/>
      <c r="D300" s="23"/>
      <c r="E300" s="23"/>
    </row>
    <row r="301" spans="1:5" s="2" customFormat="1">
      <c r="A301" s="12" t="s">
        <v>228</v>
      </c>
      <c r="B301" s="26" t="s">
        <v>16</v>
      </c>
      <c r="C301" s="26"/>
      <c r="D301" s="26"/>
      <c r="E301" s="26"/>
    </row>
    <row r="302" spans="1:5" s="2" customFormat="1">
      <c r="A302" s="11" t="s">
        <v>229</v>
      </c>
      <c r="B302" s="23" t="s">
        <v>16</v>
      </c>
      <c r="C302" s="23"/>
      <c r="D302" s="23"/>
      <c r="E302" s="23"/>
    </row>
    <row r="303" spans="1:5" s="2" customFormat="1">
      <c r="A303" s="12" t="s">
        <v>230</v>
      </c>
      <c r="B303" s="26" t="s">
        <v>16</v>
      </c>
      <c r="C303" s="26"/>
      <c r="D303" s="26"/>
      <c r="E303" s="26"/>
    </row>
    <row r="304" spans="1:5" s="2" customFormat="1">
      <c r="A304" s="11" t="s">
        <v>231</v>
      </c>
      <c r="B304" s="23" t="s">
        <v>16</v>
      </c>
      <c r="C304" s="23"/>
      <c r="D304" s="23"/>
      <c r="E304" s="23"/>
    </row>
    <row r="305" spans="1:5" s="2" customFormat="1">
      <c r="A305" s="12" t="s">
        <v>232</v>
      </c>
      <c r="B305" s="26" t="s">
        <v>16</v>
      </c>
      <c r="C305" s="26"/>
      <c r="D305" s="26"/>
      <c r="E305" s="26"/>
    </row>
    <row r="306" spans="1:5" s="2" customFormat="1">
      <c r="A306" s="11" t="s">
        <v>233</v>
      </c>
      <c r="B306" s="23" t="s">
        <v>16</v>
      </c>
      <c r="C306" s="23"/>
      <c r="D306" s="23"/>
      <c r="E306" s="23"/>
    </row>
    <row r="307" spans="1:5" s="2" customFormat="1">
      <c r="A307" s="18" t="s">
        <v>24</v>
      </c>
      <c r="B307" s="19">
        <f>COUNTIF(B297:B306,"x")</f>
        <v>10</v>
      </c>
      <c r="C307" s="19">
        <f t="shared" ref="C307:D307" si="39">COUNTIF(C297:C306,"x")</f>
        <v>0</v>
      </c>
      <c r="D307" s="19">
        <f t="shared" si="39"/>
        <v>0</v>
      </c>
      <c r="E307" s="20"/>
    </row>
    <row r="308" spans="1:5" s="2" customFormat="1" ht="24.75" customHeight="1">
      <c r="A308" s="18" t="s">
        <v>34</v>
      </c>
      <c r="B308" s="19">
        <f>SUM(B307)</f>
        <v>10</v>
      </c>
      <c r="C308" s="19">
        <f t="shared" ref="C308:D308" si="40">SUM(C307)</f>
        <v>0</v>
      </c>
      <c r="D308" s="19">
        <f t="shared" si="40"/>
        <v>0</v>
      </c>
      <c r="E308" s="20"/>
    </row>
    <row r="309" spans="1:5" s="2" customFormat="1" ht="24.75" customHeight="1">
      <c r="A309" s="33" t="s">
        <v>35</v>
      </c>
      <c r="B309" s="34">
        <f>B308/10</f>
        <v>1</v>
      </c>
      <c r="C309" s="34">
        <f t="shared" ref="C309:D309" si="41">C308/10</f>
        <v>0</v>
      </c>
      <c r="D309" s="34">
        <f t="shared" si="41"/>
        <v>0</v>
      </c>
      <c r="E309" s="35"/>
    </row>
    <row r="310" spans="1:5" s="3" customFormat="1">
      <c r="A310" s="30"/>
      <c r="B310" s="31"/>
      <c r="C310" s="31"/>
      <c r="D310" s="31"/>
      <c r="E310" s="32"/>
    </row>
    <row r="311" spans="1:5" s="2" customFormat="1" ht="28.5" customHeight="1">
      <c r="A311" s="37" t="s">
        <v>234</v>
      </c>
      <c r="B311" s="38">
        <f>SUM(B308,B293,B282,B259,B228,B191,B138,B107,B76,B61,B47,B28)</f>
        <v>181</v>
      </c>
      <c r="C311" s="38">
        <f t="shared" ref="C311:D311" si="42">SUM(C308,C293,C282,C259,C228,C191,C138,C107,C76,C61,C47,C28)</f>
        <v>1</v>
      </c>
      <c r="D311" s="38">
        <f t="shared" si="42"/>
        <v>2</v>
      </c>
      <c r="E311" s="39"/>
    </row>
    <row r="312" spans="1:5" s="2" customFormat="1">
      <c r="A312" s="33" t="s">
        <v>35</v>
      </c>
      <c r="B312" s="34">
        <f>B311/183</f>
        <v>0.98907103825136611</v>
      </c>
      <c r="C312" s="34">
        <f t="shared" ref="C312:D312" si="43">C311/183</f>
        <v>5.4644808743169399E-3</v>
      </c>
      <c r="D312" s="34">
        <f t="shared" si="43"/>
        <v>1.092896174863388E-2</v>
      </c>
      <c r="E312" s="35"/>
    </row>
    <row r="313" spans="1:5" s="2" customFormat="1">
      <c r="A313" s="40"/>
      <c r="B313" s="41"/>
      <c r="C313" s="41"/>
      <c r="D313" s="41"/>
      <c r="E313" s="41"/>
    </row>
    <row r="314" spans="1:5" s="2" customFormat="1" ht="27.75" customHeight="1">
      <c r="A314" s="63" t="s">
        <v>235</v>
      </c>
      <c r="B314" s="63"/>
      <c r="C314" s="63"/>
      <c r="D314" s="63"/>
      <c r="E314" s="63"/>
    </row>
    <row r="315" spans="1:5" s="2" customFormat="1">
      <c r="A315" s="60" t="s">
        <v>7</v>
      </c>
      <c r="B315" s="60" t="s">
        <v>8</v>
      </c>
      <c r="C315" s="60"/>
      <c r="D315" s="60"/>
      <c r="E315" s="61" t="s">
        <v>9</v>
      </c>
    </row>
    <row r="316" spans="1:5" s="2" customFormat="1" ht="25.5">
      <c r="A316" s="60"/>
      <c r="B316" s="13" t="s">
        <v>10</v>
      </c>
      <c r="C316" s="13" t="s">
        <v>11</v>
      </c>
      <c r="D316" s="13" t="s">
        <v>12</v>
      </c>
      <c r="E316" s="60"/>
    </row>
    <row r="317" spans="1:5" s="2" customFormat="1" ht="24" customHeight="1">
      <c r="A317" s="57" t="s">
        <v>236</v>
      </c>
      <c r="B317" s="57"/>
      <c r="C317" s="57"/>
      <c r="D317" s="57"/>
      <c r="E317" s="57"/>
    </row>
    <row r="318" spans="1:5" s="2" customFormat="1">
      <c r="A318" s="14" t="s">
        <v>14</v>
      </c>
      <c r="B318" s="22"/>
      <c r="C318" s="22"/>
      <c r="D318" s="22"/>
      <c r="E318" s="22"/>
    </row>
    <row r="319" spans="1:5" s="2" customFormat="1" ht="25.5">
      <c r="A319" s="27" t="s">
        <v>237</v>
      </c>
      <c r="B319" s="26" t="s">
        <v>16</v>
      </c>
      <c r="C319" s="26"/>
      <c r="D319" s="26"/>
      <c r="E319" s="26"/>
    </row>
    <row r="320" spans="1:5" s="2" customFormat="1" ht="38.25">
      <c r="A320" s="27" t="s">
        <v>238</v>
      </c>
      <c r="B320" s="26" t="s">
        <v>16</v>
      </c>
      <c r="C320" s="26"/>
      <c r="D320" s="26"/>
      <c r="E320" s="26"/>
    </row>
    <row r="321" spans="1:5" s="2" customFormat="1" ht="51">
      <c r="A321" s="27" t="s">
        <v>239</v>
      </c>
      <c r="B321" s="26" t="s">
        <v>16</v>
      </c>
      <c r="C321" s="26"/>
      <c r="D321" s="26"/>
      <c r="E321" s="26"/>
    </row>
    <row r="322" spans="1:5" s="2" customFormat="1">
      <c r="A322" s="18" t="s">
        <v>24</v>
      </c>
      <c r="B322" s="19">
        <f>COUNTIF(B319:B321,"x")</f>
        <v>3</v>
      </c>
      <c r="C322" s="19">
        <f t="shared" ref="C322:D322" si="44">COUNTIF(C319:C321,"x")</f>
        <v>0</v>
      </c>
      <c r="D322" s="19">
        <f t="shared" si="44"/>
        <v>0</v>
      </c>
      <c r="E322" s="20"/>
    </row>
    <row r="323" spans="1:5" s="2" customFormat="1">
      <c r="A323" s="14" t="s">
        <v>25</v>
      </c>
      <c r="B323" s="22"/>
      <c r="C323" s="22"/>
      <c r="D323" s="22"/>
      <c r="E323" s="22"/>
    </row>
    <row r="324" spans="1:5" s="2" customFormat="1">
      <c r="A324" s="11" t="s">
        <v>39</v>
      </c>
      <c r="B324" s="23" t="s">
        <v>16</v>
      </c>
      <c r="C324" s="23"/>
      <c r="D324" s="23"/>
      <c r="E324" s="23"/>
    </row>
    <row r="325" spans="1:5" s="2" customFormat="1">
      <c r="A325" s="12" t="s">
        <v>240</v>
      </c>
      <c r="B325" s="26" t="s">
        <v>16</v>
      </c>
      <c r="C325" s="26"/>
      <c r="D325" s="26"/>
      <c r="E325" s="26"/>
    </row>
    <row r="326" spans="1:5" s="2" customFormat="1">
      <c r="A326" s="11" t="s">
        <v>241</v>
      </c>
      <c r="B326" s="23" t="s">
        <v>16</v>
      </c>
      <c r="C326" s="23"/>
      <c r="D326" s="23"/>
      <c r="E326" s="23"/>
    </row>
    <row r="327" spans="1:5" s="2" customFormat="1">
      <c r="A327" s="12" t="s">
        <v>242</v>
      </c>
      <c r="B327" s="26" t="s">
        <v>16</v>
      </c>
      <c r="C327" s="26"/>
      <c r="D327" s="26"/>
      <c r="E327" s="26"/>
    </row>
    <row r="328" spans="1:5" s="2" customFormat="1">
      <c r="A328" s="11" t="s">
        <v>243</v>
      </c>
      <c r="B328" s="23" t="s">
        <v>16</v>
      </c>
      <c r="C328" s="23"/>
      <c r="D328" s="23"/>
      <c r="E328" s="23"/>
    </row>
    <row r="329" spans="1:5" s="2" customFormat="1">
      <c r="A329" s="12" t="s">
        <v>244</v>
      </c>
      <c r="B329" s="26" t="s">
        <v>16</v>
      </c>
      <c r="C329" s="26"/>
      <c r="D329" s="26"/>
      <c r="E329" s="26"/>
    </row>
    <row r="330" spans="1:5" s="2" customFormat="1">
      <c r="A330" s="11" t="s">
        <v>245</v>
      </c>
      <c r="B330" s="23" t="s">
        <v>16</v>
      </c>
      <c r="C330" s="23"/>
      <c r="D330" s="23"/>
      <c r="E330" s="23"/>
    </row>
    <row r="331" spans="1:5" s="2" customFormat="1">
      <c r="A331" s="18" t="s">
        <v>24</v>
      </c>
      <c r="B331" s="19">
        <f>COUNTIF(B324:B330,"x")</f>
        <v>7</v>
      </c>
      <c r="C331" s="19">
        <f t="shared" ref="C331:D331" si="45">COUNTIF(C324:C330,"x")</f>
        <v>0</v>
      </c>
      <c r="D331" s="19">
        <f t="shared" si="45"/>
        <v>0</v>
      </c>
      <c r="E331" s="20"/>
    </row>
    <row r="332" spans="1:5" s="2" customFormat="1" ht="26.25" customHeight="1">
      <c r="A332" s="18" t="s">
        <v>34</v>
      </c>
      <c r="B332" s="19">
        <f>SUM(B322,B331)</f>
        <v>10</v>
      </c>
      <c r="C332" s="19">
        <f t="shared" ref="C332:D332" si="46">SUM(C322,C331)</f>
        <v>0</v>
      </c>
      <c r="D332" s="19">
        <f t="shared" si="46"/>
        <v>0</v>
      </c>
      <c r="E332" s="20"/>
    </row>
    <row r="333" spans="1:5" s="2" customFormat="1">
      <c r="A333" s="33" t="s">
        <v>35</v>
      </c>
      <c r="B333" s="34">
        <f>B332/10</f>
        <v>1</v>
      </c>
      <c r="C333" s="34">
        <f t="shared" ref="C333:D333" si="47">C332/10</f>
        <v>0</v>
      </c>
      <c r="D333" s="34">
        <f t="shared" si="47"/>
        <v>0</v>
      </c>
      <c r="E333" s="35"/>
    </row>
    <row r="334" spans="1:5" s="2" customFormat="1"/>
    <row r="335" spans="1:5" hidden="1">
      <c r="A335" s="42"/>
      <c r="B335" s="42"/>
      <c r="C335" s="42"/>
      <c r="D335" s="42"/>
      <c r="E335" s="42"/>
    </row>
    <row r="336" spans="1:5" ht="21" customHeight="1">
      <c r="A336" s="58" t="s">
        <v>246</v>
      </c>
      <c r="B336" s="58"/>
      <c r="C336" s="58"/>
      <c r="D336" s="58"/>
      <c r="E336" s="58"/>
    </row>
    <row r="337" spans="1:5">
      <c r="A337" s="14" t="s">
        <v>14</v>
      </c>
      <c r="B337" s="14"/>
      <c r="C337" s="14"/>
      <c r="D337" s="14"/>
      <c r="E337" s="14"/>
    </row>
    <row r="338" spans="1:5">
      <c r="A338" s="11" t="s">
        <v>247</v>
      </c>
      <c r="B338" s="11" t="s">
        <v>16</v>
      </c>
      <c r="C338" s="11"/>
      <c r="D338" s="11"/>
      <c r="E338" s="11"/>
    </row>
    <row r="339" spans="1:5">
      <c r="A339" s="12" t="s">
        <v>248</v>
      </c>
      <c r="B339" s="12" t="s">
        <v>16</v>
      </c>
      <c r="C339" s="12"/>
      <c r="D339" s="12"/>
      <c r="E339" s="12"/>
    </row>
    <row r="340" spans="1:5">
      <c r="A340" s="18" t="s">
        <v>24</v>
      </c>
      <c r="B340" s="19">
        <f>COUNTIF(B338:B339,"x")</f>
        <v>2</v>
      </c>
      <c r="C340" s="19">
        <f t="shared" ref="C340:D340" si="48">COUNTIF(C338:C339,"x")</f>
        <v>0</v>
      </c>
      <c r="D340" s="19">
        <f t="shared" si="48"/>
        <v>0</v>
      </c>
      <c r="E340" s="20"/>
    </row>
    <row r="341" spans="1:5">
      <c r="A341" s="15" t="s">
        <v>25</v>
      </c>
      <c r="B341" s="15"/>
      <c r="C341" s="15"/>
      <c r="D341" s="15"/>
      <c r="E341" s="15"/>
    </row>
    <row r="342" spans="1:5">
      <c r="A342" s="11" t="s">
        <v>249</v>
      </c>
      <c r="B342" s="16" t="s">
        <v>16</v>
      </c>
      <c r="C342" s="16"/>
      <c r="D342" s="16"/>
      <c r="E342" s="16"/>
    </row>
    <row r="343" spans="1:5" ht="25.5">
      <c r="A343" s="12" t="s">
        <v>250</v>
      </c>
      <c r="B343" s="17" t="s">
        <v>16</v>
      </c>
      <c r="C343" s="17"/>
      <c r="D343" s="17"/>
      <c r="E343" s="17"/>
    </row>
    <row r="344" spans="1:5">
      <c r="A344" s="11" t="s">
        <v>251</v>
      </c>
      <c r="B344" s="16" t="s">
        <v>16</v>
      </c>
      <c r="C344" s="16"/>
      <c r="D344" s="16"/>
      <c r="E344" s="16"/>
    </row>
    <row r="345" spans="1:5">
      <c r="A345" s="12" t="s">
        <v>252</v>
      </c>
      <c r="B345" s="17" t="s">
        <v>16</v>
      </c>
      <c r="C345" s="17"/>
      <c r="D345" s="17"/>
      <c r="E345" s="17"/>
    </row>
    <row r="346" spans="1:5" ht="25.5">
      <c r="A346" s="11" t="s">
        <v>253</v>
      </c>
      <c r="B346" s="16" t="s">
        <v>16</v>
      </c>
      <c r="C346" s="16"/>
      <c r="D346" s="16"/>
      <c r="E346" s="16"/>
    </row>
    <row r="347" spans="1:5" ht="26.45" customHeight="1">
      <c r="A347" s="12" t="s">
        <v>254</v>
      </c>
      <c r="B347" s="17" t="s">
        <v>16</v>
      </c>
      <c r="C347" s="17"/>
      <c r="D347" s="17"/>
      <c r="E347" s="17"/>
    </row>
    <row r="348" spans="1:5" ht="25.5">
      <c r="A348" s="11" t="s">
        <v>255</v>
      </c>
      <c r="B348" s="16" t="s">
        <v>16</v>
      </c>
      <c r="C348" s="16"/>
      <c r="D348" s="16"/>
      <c r="E348" s="16"/>
    </row>
    <row r="349" spans="1:5">
      <c r="A349" s="12" t="s">
        <v>256</v>
      </c>
      <c r="B349" s="17"/>
      <c r="C349" s="17"/>
      <c r="D349" s="17"/>
      <c r="E349" s="17"/>
    </row>
    <row r="350" spans="1:5">
      <c r="A350" s="11" t="s">
        <v>257</v>
      </c>
      <c r="B350" s="16" t="s">
        <v>16</v>
      </c>
      <c r="C350" s="16"/>
      <c r="D350" s="16"/>
      <c r="E350" s="16"/>
    </row>
    <row r="351" spans="1:5">
      <c r="A351" s="18" t="s">
        <v>24</v>
      </c>
      <c r="B351" s="19">
        <f>COUNTIF(B342:B350,"x")</f>
        <v>8</v>
      </c>
      <c r="C351" s="19">
        <f t="shared" ref="C351:D351" si="49">COUNTIF(C342:C350,"x")</f>
        <v>0</v>
      </c>
      <c r="D351" s="19">
        <f t="shared" si="49"/>
        <v>0</v>
      </c>
      <c r="E351" s="20"/>
    </row>
    <row r="352" spans="1:5">
      <c r="A352" s="18" t="s">
        <v>34</v>
      </c>
      <c r="B352" s="19">
        <f>SUM(B340,B351)</f>
        <v>10</v>
      </c>
      <c r="C352" s="19">
        <f t="shared" ref="C352:D352" si="50">SUM(C340,C351)</f>
        <v>0</v>
      </c>
      <c r="D352" s="19">
        <f t="shared" si="50"/>
        <v>0</v>
      </c>
      <c r="E352" s="20"/>
    </row>
    <row r="353" spans="1:5">
      <c r="A353" s="33" t="s">
        <v>35</v>
      </c>
      <c r="B353" s="34">
        <f>B352/10</f>
        <v>1</v>
      </c>
      <c r="C353" s="34">
        <f t="shared" ref="C353:D353" si="51">C352/10</f>
        <v>0</v>
      </c>
      <c r="D353" s="34">
        <f t="shared" si="51"/>
        <v>0</v>
      </c>
      <c r="E353" s="35"/>
    </row>
    <row r="355" spans="1:5" ht="25.5">
      <c r="A355" s="37" t="s">
        <v>258</v>
      </c>
      <c r="B355" s="38">
        <f>SUM(B332,B352)</f>
        <v>20</v>
      </c>
      <c r="C355" s="38">
        <f t="shared" ref="C355" si="52">SUM(C344,C354)</f>
        <v>0</v>
      </c>
      <c r="D355" s="38">
        <f t="shared" ref="D355" si="53">SUM(D344,D354)</f>
        <v>0</v>
      </c>
      <c r="E355" s="39"/>
    </row>
    <row r="356" spans="1:5">
      <c r="A356" s="18" t="s">
        <v>35</v>
      </c>
      <c r="B356" s="21">
        <f>B355/20</f>
        <v>1</v>
      </c>
      <c r="C356" s="21">
        <f t="shared" ref="C356" si="54">C355/10</f>
        <v>0</v>
      </c>
      <c r="D356" s="21">
        <f t="shared" ref="D356" si="55">D355/10</f>
        <v>0</v>
      </c>
      <c r="E356" s="20"/>
    </row>
  </sheetData>
  <mergeCells count="25">
    <mergeCell ref="A317:E317"/>
    <mergeCell ref="A336:E336"/>
    <mergeCell ref="A3:E3"/>
    <mergeCell ref="A5:A6"/>
    <mergeCell ref="B5:D5"/>
    <mergeCell ref="E5:E6"/>
    <mergeCell ref="A4:E4"/>
    <mergeCell ref="A314:E314"/>
    <mergeCell ref="A315:A316"/>
    <mergeCell ref="B315:D315"/>
    <mergeCell ref="E315:E316"/>
    <mergeCell ref="A285:E285"/>
    <mergeCell ref="A296:E296"/>
    <mergeCell ref="A7:E7"/>
    <mergeCell ref="A31:E31"/>
    <mergeCell ref="A1:G1"/>
    <mergeCell ref="A194:E194"/>
    <mergeCell ref="A231:E231"/>
    <mergeCell ref="A264:E264"/>
    <mergeCell ref="A263:E263"/>
    <mergeCell ref="A50:E50"/>
    <mergeCell ref="A64:E64"/>
    <mergeCell ref="A79:E79"/>
    <mergeCell ref="A110:E110"/>
    <mergeCell ref="A141:E14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4"/>
  <sheetViews>
    <sheetView showGridLines="0" topLeftCell="A5" workbookViewId="0"/>
  </sheetViews>
  <sheetFormatPr defaultRowHeight="15"/>
  <cols>
    <col min="1" max="1" width="55.5703125" customWidth="1"/>
    <col min="2" max="2" width="19.28515625" customWidth="1"/>
    <col min="3" max="3" width="18.7109375" customWidth="1"/>
    <col min="4" max="4" width="18.140625" customWidth="1"/>
    <col min="5" max="5" width="28.42578125" customWidth="1"/>
  </cols>
  <sheetData>
    <row r="1" spans="1:7" s="1" customFormat="1" ht="69.75" customHeight="1" thickBot="1">
      <c r="A1" s="47"/>
      <c r="B1" s="47"/>
      <c r="C1" s="47"/>
      <c r="D1" s="47"/>
      <c r="E1" s="47"/>
      <c r="F1" s="47"/>
      <c r="G1" s="47"/>
    </row>
    <row r="2" spans="1:7" s="2" customFormat="1" ht="84" customHeight="1"/>
    <row r="3" spans="1:7" s="2" customFormat="1" ht="109.5" customHeight="1">
      <c r="A3" s="68" t="s">
        <v>259</v>
      </c>
      <c r="B3" s="69"/>
      <c r="C3" s="69"/>
      <c r="D3" s="69"/>
      <c r="E3" s="69"/>
    </row>
    <row r="4" spans="1:7" s="2" customFormat="1" ht="23.25" customHeight="1">
      <c r="A4" s="70" t="s">
        <v>6</v>
      </c>
      <c r="B4" s="70"/>
      <c r="C4" s="70"/>
      <c r="D4" s="70"/>
      <c r="E4" s="70"/>
    </row>
    <row r="5" spans="1:7" s="2" customFormat="1" ht="17.25" customHeight="1">
      <c r="A5" s="60" t="s">
        <v>7</v>
      </c>
      <c r="B5" s="60" t="s">
        <v>8</v>
      </c>
      <c r="C5" s="60"/>
      <c r="D5" s="60"/>
      <c r="E5" s="61" t="s">
        <v>9</v>
      </c>
    </row>
    <row r="6" spans="1:7" s="2" customFormat="1" ht="28.5" customHeight="1">
      <c r="A6" s="60"/>
      <c r="B6" s="13" t="s">
        <v>260</v>
      </c>
      <c r="C6" s="13" t="s">
        <v>11</v>
      </c>
      <c r="D6" s="13" t="s">
        <v>12</v>
      </c>
      <c r="E6" s="60"/>
    </row>
    <row r="7" spans="1:7" s="2" customFormat="1" ht="17.25" customHeight="1">
      <c r="A7" s="66" t="s">
        <v>261</v>
      </c>
      <c r="B7" s="66"/>
      <c r="C7" s="66"/>
      <c r="D7" s="66"/>
      <c r="E7" s="66"/>
    </row>
    <row r="8" spans="1:7" s="2" customFormat="1" ht="17.25" customHeight="1">
      <c r="A8" s="11" t="s">
        <v>262</v>
      </c>
      <c r="B8" s="16" t="s">
        <v>16</v>
      </c>
      <c r="C8" s="16"/>
      <c r="D8" s="16"/>
      <c r="E8" s="16"/>
    </row>
    <row r="9" spans="1:7" s="2" customFormat="1" ht="17.25" customHeight="1">
      <c r="A9" s="12" t="s">
        <v>263</v>
      </c>
      <c r="B9" s="17" t="s">
        <v>16</v>
      </c>
      <c r="C9" s="17"/>
      <c r="D9" s="17"/>
      <c r="E9" s="17"/>
    </row>
    <row r="10" spans="1:7" s="2" customFormat="1" ht="17.25" customHeight="1">
      <c r="A10" s="18" t="s">
        <v>24</v>
      </c>
      <c r="B10" s="18">
        <f>COUNTIF(B8:B9,"x")</f>
        <v>2</v>
      </c>
      <c r="C10" s="18">
        <f t="shared" ref="C10:D10" si="0">COUNTIF(C8:C9,"x")</f>
        <v>0</v>
      </c>
      <c r="D10" s="18">
        <f t="shared" si="0"/>
        <v>0</v>
      </c>
      <c r="E10" s="18"/>
    </row>
    <row r="11" spans="1:7" s="2" customFormat="1" ht="17.25" customHeight="1">
      <c r="A11" s="66" t="s">
        <v>264</v>
      </c>
      <c r="B11" s="66"/>
      <c r="C11" s="66"/>
      <c r="D11" s="66"/>
      <c r="E11" s="66"/>
    </row>
    <row r="12" spans="1:7" s="2" customFormat="1" ht="17.25" customHeight="1">
      <c r="A12" s="12" t="s">
        <v>265</v>
      </c>
      <c r="B12" s="12" t="s">
        <v>16</v>
      </c>
      <c r="C12" s="12"/>
      <c r="D12" s="12"/>
      <c r="E12" s="12"/>
    </row>
    <row r="13" spans="1:7" s="2" customFormat="1" ht="17.25" customHeight="1">
      <c r="A13" s="11" t="s">
        <v>266</v>
      </c>
      <c r="B13" s="11" t="s">
        <v>16</v>
      </c>
      <c r="C13" s="11"/>
      <c r="D13" s="11"/>
      <c r="E13" s="11"/>
    </row>
    <row r="14" spans="1:7" s="2" customFormat="1" ht="17.25" customHeight="1">
      <c r="A14" s="12" t="s">
        <v>267</v>
      </c>
      <c r="B14" s="12" t="s">
        <v>16</v>
      </c>
      <c r="C14" s="12"/>
      <c r="D14" s="12"/>
      <c r="E14" s="12"/>
    </row>
    <row r="15" spans="1:7" s="2" customFormat="1" ht="17.25" customHeight="1">
      <c r="A15" s="11" t="s">
        <v>268</v>
      </c>
      <c r="B15" s="11" t="s">
        <v>16</v>
      </c>
      <c r="C15" s="11"/>
      <c r="D15" s="11"/>
      <c r="E15" s="11"/>
    </row>
    <row r="16" spans="1:7" s="2" customFormat="1" ht="17.25" customHeight="1">
      <c r="A16" s="18" t="s">
        <v>24</v>
      </c>
      <c r="B16" s="18">
        <f>COUNTIF(B12:B15,"x")</f>
        <v>4</v>
      </c>
      <c r="C16" s="18">
        <f>COUNTIF(C12:C15,"x")</f>
        <v>0</v>
      </c>
      <c r="D16" s="18">
        <f>COUNTIF(D12:D15,"x")</f>
        <v>0</v>
      </c>
      <c r="E16" s="18"/>
    </row>
    <row r="17" spans="1:5" s="2" customFormat="1" ht="17.25" customHeight="1">
      <c r="A17" s="65" t="s">
        <v>269</v>
      </c>
      <c r="B17" s="66"/>
      <c r="C17" s="66"/>
      <c r="D17" s="66"/>
      <c r="E17" s="66"/>
    </row>
    <row r="18" spans="1:5" s="2" customFormat="1" ht="17.25" customHeight="1">
      <c r="A18" s="27" t="s">
        <v>270</v>
      </c>
      <c r="B18" s="17" t="s">
        <v>16</v>
      </c>
      <c r="C18" s="17"/>
      <c r="D18" s="17"/>
      <c r="E18" s="17"/>
    </row>
    <row r="19" spans="1:5" s="2" customFormat="1" ht="17.25" customHeight="1">
      <c r="A19" s="18" t="s">
        <v>24</v>
      </c>
      <c r="B19" s="18">
        <f>COUNTIF(B18,"x")</f>
        <v>1</v>
      </c>
      <c r="C19" s="18">
        <f t="shared" ref="C19:D19" si="1">COUNTIF(C18,"x")</f>
        <v>0</v>
      </c>
      <c r="D19" s="18">
        <f t="shared" si="1"/>
        <v>0</v>
      </c>
      <c r="E19" s="18"/>
    </row>
    <row r="20" spans="1:5" s="2" customFormat="1">
      <c r="A20" s="67" t="s">
        <v>271</v>
      </c>
      <c r="B20" s="67"/>
      <c r="C20" s="67"/>
      <c r="D20" s="67"/>
      <c r="E20" s="67"/>
    </row>
    <row r="21" spans="1:5" s="2" customFormat="1" ht="17.25" customHeight="1">
      <c r="A21" s="12" t="s">
        <v>272</v>
      </c>
      <c r="B21" s="17" t="s">
        <v>16</v>
      </c>
      <c r="C21" s="17"/>
      <c r="D21" s="17"/>
      <c r="E21" s="17"/>
    </row>
    <row r="22" spans="1:5" s="2" customFormat="1" ht="17.25" customHeight="1">
      <c r="A22" s="11" t="s">
        <v>273</v>
      </c>
      <c r="B22" s="16" t="s">
        <v>16</v>
      </c>
      <c r="C22" s="16"/>
      <c r="D22" s="16"/>
      <c r="E22" s="16"/>
    </row>
    <row r="23" spans="1:5" s="2" customFormat="1" ht="17.25" customHeight="1">
      <c r="A23" s="12" t="s">
        <v>274</v>
      </c>
      <c r="B23" s="17" t="s">
        <v>16</v>
      </c>
      <c r="C23" s="17"/>
      <c r="D23" s="17"/>
      <c r="E23" s="17"/>
    </row>
    <row r="24" spans="1:5" s="2" customFormat="1" ht="17.25" customHeight="1">
      <c r="A24" s="11" t="s">
        <v>275</v>
      </c>
      <c r="B24" s="16" t="s">
        <v>16</v>
      </c>
      <c r="C24" s="16"/>
      <c r="D24" s="16"/>
      <c r="E24" s="16"/>
    </row>
    <row r="25" spans="1:5" s="2" customFormat="1" ht="17.25" customHeight="1">
      <c r="A25" s="12" t="s">
        <v>267</v>
      </c>
      <c r="B25" s="17" t="s">
        <v>16</v>
      </c>
      <c r="C25" s="17"/>
      <c r="D25" s="17"/>
      <c r="E25" s="17"/>
    </row>
    <row r="26" spans="1:5" s="2" customFormat="1" ht="17.25" customHeight="1">
      <c r="A26" s="11" t="s">
        <v>276</v>
      </c>
      <c r="B26" s="16" t="s">
        <v>16</v>
      </c>
      <c r="C26" s="16"/>
      <c r="D26" s="16"/>
      <c r="E26" s="16"/>
    </row>
    <row r="27" spans="1:5" s="2" customFormat="1" ht="17.25" customHeight="1">
      <c r="A27" s="12" t="s">
        <v>277</v>
      </c>
      <c r="B27" s="17" t="s">
        <v>16</v>
      </c>
      <c r="C27" s="17"/>
      <c r="D27" s="17"/>
      <c r="E27" s="17"/>
    </row>
    <row r="28" spans="1:5" s="2" customFormat="1" ht="17.25" customHeight="1">
      <c r="A28" s="11" t="s">
        <v>278</v>
      </c>
      <c r="B28" s="16" t="s">
        <v>16</v>
      </c>
      <c r="C28" s="16"/>
      <c r="D28" s="16"/>
      <c r="E28" s="16"/>
    </row>
    <row r="29" spans="1:5" s="2" customFormat="1" ht="17.25" customHeight="1">
      <c r="A29" s="27" t="s">
        <v>279</v>
      </c>
      <c r="B29" s="17" t="s">
        <v>16</v>
      </c>
      <c r="C29" s="17"/>
      <c r="D29" s="17"/>
      <c r="E29" s="17"/>
    </row>
    <row r="30" spans="1:5" s="2" customFormat="1" ht="17.25" customHeight="1">
      <c r="A30" s="11" t="s">
        <v>280</v>
      </c>
      <c r="B30" s="16" t="s">
        <v>16</v>
      </c>
      <c r="C30" s="16"/>
      <c r="D30" s="16"/>
      <c r="E30" s="16"/>
    </row>
    <row r="31" spans="1:5" s="2" customFormat="1" ht="17.25" customHeight="1">
      <c r="A31" s="18" t="s">
        <v>24</v>
      </c>
      <c r="B31" s="18">
        <f>COUNTIF(B21:B30,"x")</f>
        <v>10</v>
      </c>
      <c r="C31" s="18">
        <f t="shared" ref="C31:D31" si="2">COUNTIF(C21:C30,"x")</f>
        <v>0</v>
      </c>
      <c r="D31" s="18">
        <f t="shared" si="2"/>
        <v>0</v>
      </c>
      <c r="E31" s="18"/>
    </row>
    <row r="32" spans="1:5" s="2" customFormat="1" ht="25.5" customHeight="1">
      <c r="A32" s="67" t="s">
        <v>281</v>
      </c>
      <c r="B32" s="67"/>
      <c r="C32" s="67"/>
      <c r="D32" s="67"/>
      <c r="E32" s="67"/>
    </row>
    <row r="33" spans="1:6" s="2" customFormat="1" ht="17.100000000000001" customHeight="1">
      <c r="A33" s="17" t="s">
        <v>282</v>
      </c>
      <c r="B33" s="17" t="s">
        <v>16</v>
      </c>
      <c r="C33" s="17"/>
      <c r="D33" s="17"/>
      <c r="E33" s="17"/>
    </row>
    <row r="34" spans="1:6" s="2" customFormat="1" ht="17.100000000000001" customHeight="1">
      <c r="A34" s="16" t="s">
        <v>283</v>
      </c>
      <c r="B34" s="16" t="s">
        <v>16</v>
      </c>
      <c r="C34" s="16"/>
      <c r="D34" s="16"/>
      <c r="E34" s="16"/>
    </row>
    <row r="35" spans="1:6" s="2" customFormat="1" ht="17.25" customHeight="1">
      <c r="A35" s="17" t="s">
        <v>284</v>
      </c>
      <c r="B35" s="17" t="s">
        <v>16</v>
      </c>
      <c r="C35" s="17"/>
      <c r="D35" s="17"/>
      <c r="E35" s="17"/>
    </row>
    <row r="36" spans="1:6" s="2" customFormat="1" ht="17.25" customHeight="1">
      <c r="A36" s="16" t="s">
        <v>280</v>
      </c>
      <c r="B36" s="16"/>
      <c r="C36" s="16" t="s">
        <v>16</v>
      </c>
      <c r="D36" s="16"/>
      <c r="E36" s="16"/>
    </row>
    <row r="37" spans="1:6" s="2" customFormat="1" ht="17.25" customHeight="1">
      <c r="A37" s="17" t="s">
        <v>285</v>
      </c>
      <c r="B37" s="17" t="s">
        <v>16</v>
      </c>
      <c r="C37" s="17"/>
      <c r="D37" s="17"/>
      <c r="E37" s="17"/>
    </row>
    <row r="38" spans="1:6" s="2" customFormat="1" ht="17.25" customHeight="1">
      <c r="A38" s="18" t="s">
        <v>24</v>
      </c>
      <c r="B38" s="18">
        <f>COUNTIF(B33:B37,"x")</f>
        <v>4</v>
      </c>
      <c r="C38" s="18">
        <f t="shared" ref="C38:D38" si="3">COUNTIF(C33:C37,"x")</f>
        <v>1</v>
      </c>
      <c r="D38" s="18">
        <f t="shared" si="3"/>
        <v>0</v>
      </c>
      <c r="E38" s="18"/>
    </row>
    <row r="39" spans="1:6" s="2" customFormat="1" ht="17.25" customHeight="1">
      <c r="A39" s="18" t="s">
        <v>286</v>
      </c>
      <c r="B39" s="18">
        <f>SUM(B38,B31,B19,B16,B10)</f>
        <v>21</v>
      </c>
      <c r="C39" s="18">
        <f>SUM(C38,C31,C19,C16,C10)</f>
        <v>1</v>
      </c>
      <c r="D39" s="18">
        <f>SUM(D38,D31,D19,D16,D10)</f>
        <v>0</v>
      </c>
      <c r="E39" s="18"/>
    </row>
    <row r="40" spans="1:6" s="2" customFormat="1" ht="17.25" customHeight="1">
      <c r="A40" s="43" t="s">
        <v>35</v>
      </c>
      <c r="B40" s="43">
        <f>B39/22</f>
        <v>0.95454545454545459</v>
      </c>
      <c r="C40" s="43">
        <f t="shared" ref="C40:D40" si="4">C39/22</f>
        <v>4.5454545454545456E-2</v>
      </c>
      <c r="D40" s="43">
        <f t="shared" si="4"/>
        <v>0</v>
      </c>
      <c r="E40" s="18"/>
    </row>
    <row r="41" spans="1:6" s="2" customFormat="1" ht="17.25" customHeight="1">
      <c r="A41" s="44"/>
      <c r="B41" s="30"/>
      <c r="C41" s="30"/>
      <c r="D41" s="30"/>
      <c r="E41" s="45"/>
      <c r="F41" s="3"/>
    </row>
    <row r="42" spans="1:6" s="2" customFormat="1" ht="24" customHeight="1">
      <c r="A42" s="62" t="s">
        <v>235</v>
      </c>
      <c r="B42" s="62"/>
      <c r="C42" s="62"/>
      <c r="D42" s="62"/>
      <c r="E42" s="62"/>
    </row>
    <row r="43" spans="1:6" s="2" customFormat="1" ht="17.25" customHeight="1">
      <c r="A43" s="60" t="s">
        <v>7</v>
      </c>
      <c r="B43" s="60" t="s">
        <v>8</v>
      </c>
      <c r="C43" s="60"/>
      <c r="D43" s="60"/>
      <c r="E43" s="61" t="s">
        <v>9</v>
      </c>
    </row>
    <row r="44" spans="1:6" s="2" customFormat="1" ht="25.5">
      <c r="A44" s="60"/>
      <c r="B44" s="13" t="s">
        <v>260</v>
      </c>
      <c r="C44" s="13" t="s">
        <v>11</v>
      </c>
      <c r="D44" s="13" t="s">
        <v>12</v>
      </c>
      <c r="E44" s="60"/>
    </row>
    <row r="45" spans="1:6" s="2" customFormat="1" ht="17.25" customHeight="1">
      <c r="A45" s="12" t="s">
        <v>287</v>
      </c>
      <c r="B45" s="17" t="s">
        <v>16</v>
      </c>
      <c r="C45" s="17"/>
      <c r="D45" s="17"/>
      <c r="E45" s="17"/>
    </row>
    <row r="46" spans="1:6" s="2" customFormat="1" ht="17.25" customHeight="1">
      <c r="A46" s="25" t="s">
        <v>288</v>
      </c>
      <c r="B46" s="16" t="s">
        <v>16</v>
      </c>
      <c r="C46" s="16"/>
      <c r="D46" s="16"/>
      <c r="E46" s="16"/>
    </row>
    <row r="47" spans="1:6" s="2" customFormat="1" ht="17.25" customHeight="1">
      <c r="A47" s="12" t="s">
        <v>289</v>
      </c>
      <c r="B47" s="17" t="s">
        <v>16</v>
      </c>
      <c r="C47" s="17"/>
      <c r="D47" s="17"/>
      <c r="E47" s="17"/>
    </row>
    <row r="48" spans="1:6" s="2" customFormat="1" ht="17.25" customHeight="1">
      <c r="A48" s="18" t="s">
        <v>24</v>
      </c>
      <c r="B48" s="18">
        <f>COUNTIF(B45:B47,"x")</f>
        <v>3</v>
      </c>
      <c r="C48" s="18">
        <f t="shared" ref="C48:D48" si="5">COUNTIF(C45:C47,"x")</f>
        <v>0</v>
      </c>
      <c r="D48" s="18">
        <f t="shared" si="5"/>
        <v>0</v>
      </c>
      <c r="E48" s="18"/>
    </row>
    <row r="49" spans="1:6" s="2" customFormat="1" ht="17.25" customHeight="1">
      <c r="A49" s="18" t="s">
        <v>290</v>
      </c>
      <c r="B49" s="18">
        <f>B48</f>
        <v>3</v>
      </c>
      <c r="C49" s="18">
        <f>C48</f>
        <v>0</v>
      </c>
      <c r="D49" s="18">
        <f t="shared" ref="D49" si="6">D48</f>
        <v>0</v>
      </c>
      <c r="E49" s="18"/>
    </row>
    <row r="50" spans="1:6" s="2" customFormat="1" ht="17.25" customHeight="1">
      <c r="A50" s="18" t="s">
        <v>35</v>
      </c>
      <c r="B50" s="43">
        <f>B49/3</f>
        <v>1</v>
      </c>
      <c r="C50" s="43">
        <f t="shared" ref="C50:D50" si="7">C49/3</f>
        <v>0</v>
      </c>
      <c r="D50" s="43">
        <f t="shared" si="7"/>
        <v>0</v>
      </c>
      <c r="E50" s="18"/>
    </row>
    <row r="51" spans="1:6" s="2" customFormat="1" ht="17.25" customHeight="1">
      <c r="A51" s="44"/>
      <c r="B51" s="30"/>
      <c r="C51" s="30"/>
      <c r="D51" s="30"/>
      <c r="E51" s="45"/>
      <c r="F51" s="3"/>
    </row>
    <row r="52" spans="1:6" s="2" customFormat="1" ht="27.75" customHeight="1">
      <c r="A52" s="70" t="s">
        <v>291</v>
      </c>
      <c r="B52" s="70"/>
      <c r="C52" s="70"/>
      <c r="D52" s="70"/>
      <c r="E52" s="70"/>
    </row>
    <row r="53" spans="1:6" s="2" customFormat="1" ht="17.25" customHeight="1">
      <c r="A53" s="60" t="s">
        <v>7</v>
      </c>
      <c r="B53" s="60" t="s">
        <v>8</v>
      </c>
      <c r="C53" s="60"/>
      <c r="D53" s="60"/>
      <c r="E53" s="61" t="s">
        <v>9</v>
      </c>
    </row>
    <row r="54" spans="1:6" s="2" customFormat="1" ht="24" customHeight="1">
      <c r="A54" s="60"/>
      <c r="B54" s="13" t="s">
        <v>260</v>
      </c>
      <c r="C54" s="13" t="s">
        <v>11</v>
      </c>
      <c r="D54" s="13" t="s">
        <v>12</v>
      </c>
      <c r="E54" s="60"/>
    </row>
    <row r="55" spans="1:6" s="2" customFormat="1" ht="17.25" customHeight="1">
      <c r="A55" s="12" t="s">
        <v>292</v>
      </c>
      <c r="B55" s="12" t="s">
        <v>16</v>
      </c>
      <c r="C55" s="12"/>
      <c r="D55" s="12"/>
      <c r="E55" s="12"/>
    </row>
    <row r="56" spans="1:6" s="2" customFormat="1" ht="17.25" customHeight="1">
      <c r="A56" s="11" t="s">
        <v>293</v>
      </c>
      <c r="B56" s="25" t="s">
        <v>16</v>
      </c>
      <c r="C56" s="25"/>
      <c r="D56" s="25"/>
      <c r="E56" s="25"/>
    </row>
    <row r="57" spans="1:6" s="2" customFormat="1" ht="17.25" customHeight="1">
      <c r="A57" s="12" t="s">
        <v>294</v>
      </c>
      <c r="B57" s="12" t="s">
        <v>16</v>
      </c>
      <c r="C57" s="12"/>
      <c r="D57" s="12"/>
      <c r="E57" s="12"/>
    </row>
    <row r="58" spans="1:6" s="2" customFormat="1" ht="17.25" customHeight="1">
      <c r="A58" s="11" t="s">
        <v>295</v>
      </c>
      <c r="B58" s="16" t="s">
        <v>16</v>
      </c>
      <c r="C58" s="16"/>
      <c r="D58" s="16"/>
      <c r="E58" s="16"/>
    </row>
    <row r="59" spans="1:6" s="2" customFormat="1" ht="17.25" customHeight="1">
      <c r="A59" s="18" t="s">
        <v>24</v>
      </c>
      <c r="B59" s="18">
        <f>COUNTIF(B55:B58,"x")</f>
        <v>4</v>
      </c>
      <c r="C59" s="18">
        <f t="shared" ref="C59:D59" si="8">COUNTIF(C55:C58,"x")</f>
        <v>0</v>
      </c>
      <c r="D59" s="18">
        <f t="shared" si="8"/>
        <v>0</v>
      </c>
      <c r="E59" s="18"/>
    </row>
    <row r="60" spans="1:6" s="2" customFormat="1" ht="17.25" customHeight="1">
      <c r="A60" s="18" t="s">
        <v>296</v>
      </c>
      <c r="B60" s="18">
        <f>B59</f>
        <v>4</v>
      </c>
      <c r="C60" s="18">
        <f t="shared" ref="C60:D60" si="9">C59</f>
        <v>0</v>
      </c>
      <c r="D60" s="18">
        <f t="shared" si="9"/>
        <v>0</v>
      </c>
      <c r="E60" s="18"/>
    </row>
    <row r="61" spans="1:6" s="2" customFormat="1" ht="17.25" customHeight="1">
      <c r="A61" s="18" t="s">
        <v>35</v>
      </c>
      <c r="B61" s="43">
        <f>B60/4</f>
        <v>1</v>
      </c>
      <c r="C61" s="43">
        <f t="shared" ref="C61:D61" si="10">C60/4</f>
        <v>0</v>
      </c>
      <c r="D61" s="43">
        <f t="shared" si="10"/>
        <v>0</v>
      </c>
      <c r="E61" s="18"/>
    </row>
    <row r="63" spans="1:6" ht="21.75" customHeight="1">
      <c r="A63" s="18" t="s">
        <v>297</v>
      </c>
      <c r="B63" s="18">
        <f>SUM(B60,B49,B39)</f>
        <v>28</v>
      </c>
      <c r="C63" s="18">
        <f t="shared" ref="C63:D63" si="11">SUM(C60,C49,C39)</f>
        <v>1</v>
      </c>
      <c r="D63" s="18">
        <f t="shared" si="11"/>
        <v>0</v>
      </c>
    </row>
    <row r="64" spans="1:6" ht="21.75" customHeight="1">
      <c r="A64" s="18" t="s">
        <v>35</v>
      </c>
      <c r="B64" s="43">
        <f>B63/29</f>
        <v>0.96551724137931039</v>
      </c>
      <c r="C64" s="43">
        <f t="shared" ref="C64:D64" si="12">C63/29</f>
        <v>3.4482758620689655E-2</v>
      </c>
      <c r="D64" s="43">
        <f t="shared" si="12"/>
        <v>0</v>
      </c>
    </row>
  </sheetData>
  <mergeCells count="19">
    <mergeCell ref="E43:E44"/>
    <mergeCell ref="A7:E7"/>
    <mergeCell ref="A11:E11"/>
    <mergeCell ref="A17:E17"/>
    <mergeCell ref="A20:E20"/>
    <mergeCell ref="A32:E32"/>
    <mergeCell ref="A1:G1"/>
    <mergeCell ref="A53:A54"/>
    <mergeCell ref="B53:D53"/>
    <mergeCell ref="E53:E54"/>
    <mergeCell ref="A3:E3"/>
    <mergeCell ref="A5:A6"/>
    <mergeCell ref="B5:D5"/>
    <mergeCell ref="E5:E6"/>
    <mergeCell ref="A52:E52"/>
    <mergeCell ref="A42:E42"/>
    <mergeCell ref="A4:E4"/>
    <mergeCell ref="A43:A44"/>
    <mergeCell ref="B43:D4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1"/>
  <sheetViews>
    <sheetView showGridLines="0" topLeftCell="A3" zoomScaleNormal="100" workbookViewId="0">
      <selection activeCell="F2" sqref="F2"/>
    </sheetView>
  </sheetViews>
  <sheetFormatPr defaultRowHeight="15"/>
  <cols>
    <col min="1" max="1" width="56.42578125" customWidth="1"/>
    <col min="2" max="2" width="19.28515625" customWidth="1"/>
    <col min="3" max="3" width="18.7109375" customWidth="1"/>
    <col min="4" max="4" width="18.140625" customWidth="1"/>
    <col min="5" max="6" width="30.5703125" customWidth="1"/>
  </cols>
  <sheetData>
    <row r="1" spans="1:7" s="1" customFormat="1" ht="69" customHeight="1" thickBot="1">
      <c r="A1" s="47"/>
      <c r="B1" s="47"/>
      <c r="C1" s="47"/>
      <c r="D1" s="47"/>
      <c r="E1" s="47"/>
      <c r="F1" s="47"/>
      <c r="G1" s="47"/>
    </row>
    <row r="2" spans="1:7" s="2" customFormat="1" ht="84" customHeight="1"/>
    <row r="3" spans="1:7" s="2" customFormat="1" ht="108" customHeight="1">
      <c r="A3" s="68" t="s">
        <v>298</v>
      </c>
      <c r="B3" s="69"/>
      <c r="C3" s="69"/>
      <c r="D3" s="69"/>
      <c r="E3" s="69"/>
    </row>
    <row r="4" spans="1:7" s="2" customFormat="1" ht="24.75" customHeight="1">
      <c r="A4" s="72" t="s">
        <v>6</v>
      </c>
      <c r="B4" s="72"/>
      <c r="C4" s="72"/>
      <c r="D4" s="72"/>
      <c r="E4" s="72"/>
    </row>
    <row r="5" spans="1:7" s="2" customFormat="1" ht="15" customHeight="1">
      <c r="A5" s="60" t="s">
        <v>7</v>
      </c>
      <c r="B5" s="60" t="s">
        <v>8</v>
      </c>
      <c r="C5" s="60"/>
      <c r="D5" s="60"/>
      <c r="E5" s="61" t="s">
        <v>9</v>
      </c>
    </row>
    <row r="6" spans="1:7" s="2" customFormat="1" ht="25.5">
      <c r="A6" s="60"/>
      <c r="B6" s="13" t="s">
        <v>260</v>
      </c>
      <c r="C6" s="13" t="s">
        <v>11</v>
      </c>
      <c r="D6" s="13" t="s">
        <v>12</v>
      </c>
      <c r="E6" s="60"/>
    </row>
    <row r="7" spans="1:7" s="2" customFormat="1" ht="23.45" customHeight="1">
      <c r="A7" s="73" t="s">
        <v>299</v>
      </c>
      <c r="B7" s="74"/>
      <c r="C7" s="74"/>
      <c r="D7" s="74"/>
      <c r="E7" s="75"/>
    </row>
    <row r="8" spans="1:7" s="2" customFormat="1">
      <c r="A8" s="12" t="s">
        <v>300</v>
      </c>
      <c r="B8" s="26" t="s">
        <v>16</v>
      </c>
      <c r="C8" s="26"/>
      <c r="D8" s="26"/>
      <c r="E8" s="26"/>
    </row>
    <row r="9" spans="1:7" s="2" customFormat="1">
      <c r="A9" s="11" t="s">
        <v>301</v>
      </c>
      <c r="B9" s="23" t="s">
        <v>16</v>
      </c>
      <c r="C9" s="23"/>
      <c r="D9" s="23"/>
      <c r="E9" s="23"/>
    </row>
    <row r="10" spans="1:7" s="2" customFormat="1">
      <c r="A10" s="12" t="s">
        <v>302</v>
      </c>
      <c r="B10" s="26" t="s">
        <v>16</v>
      </c>
      <c r="C10" s="26"/>
      <c r="D10" s="26"/>
      <c r="E10" s="26"/>
    </row>
    <row r="11" spans="1:7" s="2" customFormat="1">
      <c r="A11" s="11" t="s">
        <v>303</v>
      </c>
      <c r="B11" s="23" t="s">
        <v>16</v>
      </c>
      <c r="C11" s="23"/>
      <c r="D11" s="23"/>
      <c r="E11" s="23"/>
    </row>
    <row r="12" spans="1:7" s="2" customFormat="1">
      <c r="A12" s="12" t="s">
        <v>304</v>
      </c>
      <c r="B12" s="26" t="s">
        <v>16</v>
      </c>
      <c r="C12" s="26"/>
      <c r="D12" s="26"/>
      <c r="E12" s="26"/>
    </row>
    <row r="13" spans="1:7" s="2" customFormat="1">
      <c r="A13" s="11" t="s">
        <v>305</v>
      </c>
      <c r="B13" s="23" t="s">
        <v>16</v>
      </c>
      <c r="C13" s="23"/>
      <c r="D13" s="23"/>
      <c r="E13" s="23"/>
    </row>
    <row r="14" spans="1:7" s="2" customFormat="1">
      <c r="A14" s="27" t="s">
        <v>306</v>
      </c>
      <c r="B14" s="26" t="s">
        <v>16</v>
      </c>
      <c r="C14" s="26"/>
      <c r="D14" s="26"/>
      <c r="E14" s="26"/>
    </row>
    <row r="15" spans="1:7" s="2" customFormat="1" ht="25.5">
      <c r="A15" s="25" t="s">
        <v>307</v>
      </c>
      <c r="B15" s="23" t="s">
        <v>16</v>
      </c>
      <c r="C15" s="23"/>
      <c r="D15" s="23"/>
      <c r="E15" s="23"/>
    </row>
    <row r="16" spans="1:7" s="2" customFormat="1">
      <c r="A16" s="12" t="s">
        <v>308</v>
      </c>
      <c r="B16" s="26" t="s">
        <v>16</v>
      </c>
      <c r="C16" s="26"/>
      <c r="D16" s="26"/>
      <c r="E16" s="26"/>
    </row>
    <row r="17" spans="1:5" s="2" customFormat="1">
      <c r="A17" s="18" t="s">
        <v>24</v>
      </c>
      <c r="B17" s="18">
        <f>COUNTIF(B8:B16,"x")</f>
        <v>9</v>
      </c>
      <c r="C17" s="18">
        <f>COUNTIF(C8:C16,"x")</f>
        <v>0</v>
      </c>
      <c r="D17" s="18">
        <f>COUNTIF(D8:D16,"x")</f>
        <v>0</v>
      </c>
      <c r="E17" s="18"/>
    </row>
    <row r="18" spans="1:5" s="2" customFormat="1">
      <c r="A18" s="18" t="s">
        <v>286</v>
      </c>
      <c r="B18" s="18">
        <f>B17</f>
        <v>9</v>
      </c>
      <c r="C18" s="18">
        <f t="shared" ref="C18:D18" si="0">C17</f>
        <v>0</v>
      </c>
      <c r="D18" s="18">
        <f t="shared" si="0"/>
        <v>0</v>
      </c>
      <c r="E18" s="18"/>
    </row>
    <row r="19" spans="1:5" s="2" customFormat="1">
      <c r="A19" s="18" t="s">
        <v>35</v>
      </c>
      <c r="B19" s="43">
        <f>B18/9</f>
        <v>1</v>
      </c>
      <c r="C19" s="43">
        <f t="shared" ref="C19:D19" si="1">C18/9</f>
        <v>0</v>
      </c>
      <c r="D19" s="43">
        <f t="shared" si="1"/>
        <v>0</v>
      </c>
      <c r="E19" s="18"/>
    </row>
    <row r="20" spans="1:5" s="2" customFormat="1">
      <c r="A20" s="71"/>
      <c r="B20" s="71"/>
      <c r="C20" s="71"/>
      <c r="D20" s="71"/>
      <c r="E20" s="71"/>
    </row>
    <row r="21" spans="1:5" s="2" customFormat="1" ht="24.75" customHeight="1">
      <c r="A21" s="62" t="s">
        <v>309</v>
      </c>
      <c r="B21" s="62"/>
      <c r="C21" s="62"/>
      <c r="D21" s="62"/>
      <c r="E21" s="62"/>
    </row>
    <row r="22" spans="1:5" s="2" customFormat="1">
      <c r="A22" s="60" t="s">
        <v>7</v>
      </c>
      <c r="B22" s="60" t="s">
        <v>8</v>
      </c>
      <c r="C22" s="60"/>
      <c r="D22" s="60"/>
      <c r="E22" s="61" t="s">
        <v>9</v>
      </c>
    </row>
    <row r="23" spans="1:5" s="2" customFormat="1" ht="25.5">
      <c r="A23" s="60"/>
      <c r="B23" s="13" t="s">
        <v>260</v>
      </c>
      <c r="C23" s="13" t="s">
        <v>11</v>
      </c>
      <c r="D23" s="13" t="s">
        <v>12</v>
      </c>
      <c r="E23" s="61"/>
    </row>
    <row r="24" spans="1:5" s="2" customFormat="1" ht="18.95" customHeight="1">
      <c r="A24" s="73" t="s">
        <v>299</v>
      </c>
      <c r="B24" s="74"/>
      <c r="C24" s="74"/>
      <c r="D24" s="74"/>
      <c r="E24" s="75"/>
    </row>
    <row r="25" spans="1:5" s="2" customFormat="1">
      <c r="A25" s="12" t="s">
        <v>310</v>
      </c>
      <c r="B25" s="26" t="s">
        <v>16</v>
      </c>
      <c r="C25" s="26"/>
      <c r="D25" s="26"/>
      <c r="E25" s="26"/>
    </row>
    <row r="26" spans="1:5" s="2" customFormat="1">
      <c r="A26" s="11" t="s">
        <v>311</v>
      </c>
      <c r="B26" s="23" t="s">
        <v>16</v>
      </c>
      <c r="C26" s="23"/>
      <c r="D26" s="23"/>
      <c r="E26" s="23"/>
    </row>
    <row r="27" spans="1:5" s="2" customFormat="1">
      <c r="A27" s="12" t="s">
        <v>312</v>
      </c>
      <c r="B27" s="26" t="s">
        <v>16</v>
      </c>
      <c r="C27" s="26"/>
      <c r="D27" s="26"/>
      <c r="E27" s="26"/>
    </row>
    <row r="28" spans="1:5" s="2" customFormat="1">
      <c r="A28" s="11" t="s">
        <v>313</v>
      </c>
      <c r="B28" s="23" t="s">
        <v>16</v>
      </c>
      <c r="C28" s="23"/>
      <c r="D28" s="23"/>
      <c r="E28" s="23"/>
    </row>
    <row r="29" spans="1:5" s="2" customFormat="1">
      <c r="A29" s="12" t="s">
        <v>314</v>
      </c>
      <c r="B29" s="12" t="s">
        <v>16</v>
      </c>
      <c r="C29" s="12"/>
      <c r="D29" s="12"/>
      <c r="E29" s="12"/>
    </row>
    <row r="30" spans="1:5" s="2" customFormat="1">
      <c r="A30" s="11" t="s">
        <v>315</v>
      </c>
      <c r="B30" s="11" t="s">
        <v>16</v>
      </c>
      <c r="C30" s="11"/>
      <c r="D30" s="11"/>
      <c r="E30" s="11"/>
    </row>
    <row r="31" spans="1:5" s="2" customFormat="1">
      <c r="A31" s="18" t="s">
        <v>24</v>
      </c>
      <c r="B31" s="18">
        <f>COUNTIF(B25:B30,"x")</f>
        <v>6</v>
      </c>
      <c r="C31" s="18">
        <f t="shared" ref="C31:D31" si="2">COUNTIF(C25:C30,"x")</f>
        <v>0</v>
      </c>
      <c r="D31" s="18">
        <f t="shared" si="2"/>
        <v>0</v>
      </c>
      <c r="E31" s="18"/>
    </row>
    <row r="32" spans="1:5" s="2" customFormat="1">
      <c r="A32" s="18" t="s">
        <v>316</v>
      </c>
      <c r="B32" s="18">
        <f>B31</f>
        <v>6</v>
      </c>
      <c r="C32" s="18">
        <f t="shared" ref="C32:D32" si="3">C31</f>
        <v>0</v>
      </c>
      <c r="D32" s="18">
        <f t="shared" si="3"/>
        <v>0</v>
      </c>
      <c r="E32" s="18"/>
    </row>
    <row r="33" spans="1:6" s="2" customFormat="1">
      <c r="A33" s="33" t="s">
        <v>35</v>
      </c>
      <c r="B33" s="46">
        <f>B32/6</f>
        <v>1</v>
      </c>
      <c r="C33" s="46">
        <f t="shared" ref="C33:D33" si="4">C32/6</f>
        <v>0</v>
      </c>
      <c r="D33" s="46">
        <f t="shared" si="4"/>
        <v>0</v>
      </c>
      <c r="E33" s="33"/>
    </row>
    <row r="34" spans="1:6" s="2" customFormat="1">
      <c r="A34" s="30"/>
      <c r="B34" s="30"/>
      <c r="C34" s="30"/>
      <c r="D34" s="30"/>
      <c r="E34" s="30"/>
      <c r="F34" s="3"/>
    </row>
    <row r="35" spans="1:6" s="2" customFormat="1" ht="15" customHeight="1">
      <c r="A35" s="72" t="s">
        <v>291</v>
      </c>
      <c r="B35" s="72"/>
      <c r="C35" s="72"/>
      <c r="D35" s="72"/>
      <c r="E35" s="72"/>
    </row>
    <row r="36" spans="1:6" s="2" customFormat="1">
      <c r="A36" s="60" t="s">
        <v>7</v>
      </c>
      <c r="B36" s="60" t="s">
        <v>8</v>
      </c>
      <c r="C36" s="60"/>
      <c r="D36" s="60"/>
      <c r="E36" s="61" t="s">
        <v>9</v>
      </c>
    </row>
    <row r="37" spans="1:6" s="2" customFormat="1" ht="35.450000000000003" customHeight="1">
      <c r="A37" s="60"/>
      <c r="B37" s="13" t="s">
        <v>260</v>
      </c>
      <c r="C37" s="13" t="s">
        <v>11</v>
      </c>
      <c r="D37" s="13" t="s">
        <v>12</v>
      </c>
      <c r="E37" s="60"/>
    </row>
    <row r="38" spans="1:6" s="2" customFormat="1" ht="23.45" customHeight="1">
      <c r="A38" s="73" t="s">
        <v>299</v>
      </c>
      <c r="B38" s="74"/>
      <c r="C38" s="74"/>
      <c r="D38" s="74"/>
      <c r="E38" s="75"/>
    </row>
    <row r="39" spans="1:6" s="2" customFormat="1">
      <c r="A39" s="12" t="s">
        <v>317</v>
      </c>
      <c r="B39" s="26" t="s">
        <v>16</v>
      </c>
      <c r="C39" s="26"/>
      <c r="D39" s="26"/>
      <c r="E39" s="26"/>
    </row>
    <row r="40" spans="1:6" s="2" customFormat="1">
      <c r="A40" s="11" t="s">
        <v>318</v>
      </c>
      <c r="B40" s="26" t="s">
        <v>16</v>
      </c>
      <c r="C40" s="26"/>
      <c r="D40" s="26"/>
      <c r="E40" s="26"/>
    </row>
    <row r="41" spans="1:6" s="2" customFormat="1">
      <c r="A41" s="27" t="s">
        <v>319</v>
      </c>
      <c r="B41" s="26" t="s">
        <v>16</v>
      </c>
      <c r="C41" s="26"/>
      <c r="D41" s="26"/>
      <c r="E41" s="26"/>
    </row>
    <row r="42" spans="1:6" s="2" customFormat="1">
      <c r="A42" s="11" t="s">
        <v>320</v>
      </c>
      <c r="B42" s="23" t="s">
        <v>16</v>
      </c>
      <c r="C42" s="23"/>
      <c r="D42" s="23"/>
      <c r="E42" s="23"/>
    </row>
    <row r="43" spans="1:6" s="2" customFormat="1">
      <c r="A43" s="12" t="s">
        <v>321</v>
      </c>
      <c r="B43" s="26" t="s">
        <v>16</v>
      </c>
      <c r="C43" s="26"/>
      <c r="D43" s="26"/>
      <c r="E43" s="26"/>
    </row>
    <row r="44" spans="1:6" s="2" customFormat="1">
      <c r="A44" s="11" t="s">
        <v>322</v>
      </c>
      <c r="B44" s="23" t="s">
        <v>16</v>
      </c>
      <c r="C44" s="23"/>
      <c r="D44" s="23"/>
      <c r="E44" s="23"/>
    </row>
    <row r="45" spans="1:6" s="2" customFormat="1">
      <c r="A45" s="12" t="s">
        <v>323</v>
      </c>
      <c r="B45" s="27" t="s">
        <v>16</v>
      </c>
      <c r="C45" s="27"/>
      <c r="D45" s="27"/>
      <c r="E45" s="27"/>
    </row>
    <row r="46" spans="1:6" s="2" customFormat="1">
      <c r="A46" s="18" t="s">
        <v>24</v>
      </c>
      <c r="B46" s="18">
        <f>COUNTIF(B39:B45,"x")</f>
        <v>7</v>
      </c>
      <c r="C46" s="18">
        <f t="shared" ref="C46:D46" si="5">COUNTIF(C39:C45,"x")</f>
        <v>0</v>
      </c>
      <c r="D46" s="18">
        <f t="shared" si="5"/>
        <v>0</v>
      </c>
      <c r="E46" s="18"/>
    </row>
    <row r="47" spans="1:6" s="2" customFormat="1">
      <c r="A47" s="18" t="s">
        <v>296</v>
      </c>
      <c r="B47" s="18">
        <f>B46</f>
        <v>7</v>
      </c>
      <c r="C47" s="18">
        <f t="shared" ref="C47:D47" si="6">C46</f>
        <v>0</v>
      </c>
      <c r="D47" s="18">
        <f t="shared" si="6"/>
        <v>0</v>
      </c>
      <c r="E47" s="18"/>
    </row>
    <row r="48" spans="1:6">
      <c r="A48" s="18" t="s">
        <v>35</v>
      </c>
      <c r="B48" s="43">
        <f>B47/7</f>
        <v>1</v>
      </c>
      <c r="C48" s="43">
        <f t="shared" ref="C48:D48" si="7">C47/7</f>
        <v>0</v>
      </c>
      <c r="D48" s="43">
        <f t="shared" si="7"/>
        <v>0</v>
      </c>
      <c r="E48" s="18"/>
    </row>
    <row r="49" spans="1:4" s="10" customFormat="1" ht="29.25" customHeight="1">
      <c r="B49" s="30"/>
      <c r="C49" s="30"/>
      <c r="D49" s="30"/>
    </row>
    <row r="50" spans="1:4" ht="29.25" customHeight="1">
      <c r="A50" s="18" t="s">
        <v>297</v>
      </c>
      <c r="B50" s="18">
        <f>SUM(B47,B32,B18)</f>
        <v>22</v>
      </c>
      <c r="C50" s="18">
        <f t="shared" ref="C50:D50" si="8">SUM(C47,C32,C18)</f>
        <v>0</v>
      </c>
      <c r="D50" s="18">
        <f t="shared" si="8"/>
        <v>0</v>
      </c>
    </row>
    <row r="51" spans="1:4">
      <c r="A51" s="18" t="s">
        <v>35</v>
      </c>
      <c r="B51" s="43">
        <f>B50/22</f>
        <v>1</v>
      </c>
      <c r="C51" s="43">
        <f t="shared" ref="C51:D51" si="9">C50/22</f>
        <v>0</v>
      </c>
      <c r="D51" s="43">
        <f t="shared" si="9"/>
        <v>0</v>
      </c>
    </row>
  </sheetData>
  <mergeCells count="18">
    <mergeCell ref="A24:E24"/>
    <mergeCell ref="A38:E38"/>
    <mergeCell ref="A35:E35"/>
    <mergeCell ref="A36:A37"/>
    <mergeCell ref="B36:D36"/>
    <mergeCell ref="E36:E37"/>
    <mergeCell ref="A1:G1"/>
    <mergeCell ref="A22:A23"/>
    <mergeCell ref="B22:D22"/>
    <mergeCell ref="E22:E23"/>
    <mergeCell ref="A21:E21"/>
    <mergeCell ref="A3:E3"/>
    <mergeCell ref="A5:A6"/>
    <mergeCell ref="B5:D5"/>
    <mergeCell ref="E5:E6"/>
    <mergeCell ref="A20:E20"/>
    <mergeCell ref="A4:E4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4"/>
  <sheetViews>
    <sheetView topLeftCell="A4" workbookViewId="0">
      <selection activeCell="G12" sqref="G12"/>
    </sheetView>
  </sheetViews>
  <sheetFormatPr defaultRowHeight="15"/>
  <cols>
    <col min="1" max="1" width="82.140625" bestFit="1" customWidth="1"/>
    <col min="2" max="2" width="11.7109375" customWidth="1"/>
    <col min="3" max="3" width="22.85546875" bestFit="1" customWidth="1"/>
    <col min="4" max="4" width="14.42578125" bestFit="1" customWidth="1"/>
  </cols>
  <sheetData>
    <row r="1" spans="1:4">
      <c r="A1" s="76" t="s">
        <v>324</v>
      </c>
      <c r="B1" s="76"/>
      <c r="C1" s="76"/>
      <c r="D1" s="76"/>
    </row>
    <row r="3" spans="1:4">
      <c r="A3" s="6" t="s">
        <v>6</v>
      </c>
      <c r="B3" s="5" t="s">
        <v>325</v>
      </c>
      <c r="C3" s="5" t="s">
        <v>326</v>
      </c>
      <c r="D3" s="5" t="s">
        <v>327</v>
      </c>
    </row>
    <row r="4" spans="1:4">
      <c r="A4" t="str">
        <f>'ESTRUTURA E EQUIPAMENTOS'!A7</f>
        <v>Recepção/sala de espera/agendamento</v>
      </c>
      <c r="B4" s="4">
        <f>'ESTRUTURA E EQUIPAMENTOS'!B29</f>
        <v>1</v>
      </c>
      <c r="C4" s="4">
        <f>'ESTRUTURA E EQUIPAMENTOS'!C29</f>
        <v>0</v>
      </c>
      <c r="D4" s="4">
        <f>'ESTRUTURA E EQUIPAMENTOS'!D29</f>
        <v>0</v>
      </c>
    </row>
    <row r="5" spans="1:4">
      <c r="A5" t="s">
        <v>328</v>
      </c>
      <c r="B5" s="4">
        <f>'ESTRUTURA E EQUIPAMENTOS'!B48</f>
        <v>0.90909090909090906</v>
      </c>
      <c r="C5" s="4">
        <f>'ESTRUTURA E EQUIPAMENTOS'!C48</f>
        <v>0</v>
      </c>
      <c r="D5" s="4">
        <f>'ESTRUTURA E EQUIPAMENTOS'!D48</f>
        <v>9.0909090909090912E-2</v>
      </c>
    </row>
    <row r="6" spans="1:4">
      <c r="A6" t="s">
        <v>329</v>
      </c>
      <c r="B6" s="4">
        <f>'ESTRUTURA E EQUIPAMENTOS'!B62</f>
        <v>1</v>
      </c>
      <c r="C6" s="4">
        <f>'ESTRUTURA E EQUIPAMENTOS'!C62</f>
        <v>0</v>
      </c>
      <c r="D6" s="4">
        <f>'ESTRUTURA E EQUIPAMENTOS'!D62</f>
        <v>0</v>
      </c>
    </row>
    <row r="7" spans="1:4">
      <c r="A7" t="s">
        <v>330</v>
      </c>
      <c r="B7" s="4">
        <f>'ESTRUTURA E EQUIPAMENTOS'!B77</f>
        <v>1</v>
      </c>
      <c r="C7" s="4">
        <f>'ESTRUTURA E EQUIPAMENTOS'!C77</f>
        <v>0</v>
      </c>
      <c r="D7" s="4">
        <f>'ESTRUTURA E EQUIPAMENTOS'!D77</f>
        <v>0</v>
      </c>
    </row>
    <row r="8" spans="1:4">
      <c r="A8" t="s">
        <v>331</v>
      </c>
      <c r="B8" s="4">
        <f>'ESTRUTURA E EQUIPAMENTOS'!B108</f>
        <v>1</v>
      </c>
      <c r="C8" s="4">
        <f>'ESTRUTURA E EQUIPAMENTOS'!C108</f>
        <v>0</v>
      </c>
      <c r="D8" s="4">
        <f>'ESTRUTURA E EQUIPAMENTOS'!D108</f>
        <v>0</v>
      </c>
    </row>
    <row r="9" spans="1:4">
      <c r="A9" t="str">
        <f>'ESTRUTURA E EQUIPAMENTOS'!A110</f>
        <v>Laboratório de métodos gráficos em cardiologia</v>
      </c>
      <c r="B9" s="4">
        <f>'ESTRUTURA E EQUIPAMENTOS'!B139</f>
        <v>0.95652173913043481</v>
      </c>
      <c r="C9" s="4">
        <f>'ESTRUTURA E EQUIPAMENTOS'!C139</f>
        <v>0</v>
      </c>
      <c r="D9" s="4">
        <f>'ESTRUTURA E EQUIPAMENTOS'!D139</f>
        <v>4.3478260869565216E-2</v>
      </c>
    </row>
    <row r="10" spans="1:4">
      <c r="A10" t="str">
        <f>'ESTRUTURA E EQUIPAMENTOS'!A141</f>
        <v>Ambulatório do Pé Diabético</v>
      </c>
      <c r="B10" s="4">
        <f>'ESTRUTURA E EQUIPAMENTOS'!B192</f>
        <v>0.97777777777777775</v>
      </c>
      <c r="C10" s="4">
        <f>'ESTRUTURA E EQUIPAMENTOS'!C192</f>
        <v>2.2222222222222223E-2</v>
      </c>
      <c r="D10" s="4">
        <f>'ESTRUTURA E EQUIPAMENTOS'!D192</f>
        <v>0</v>
      </c>
    </row>
    <row r="11" spans="1:4">
      <c r="A11" t="str">
        <f>'ESTRUTURA E EQUIPAMENTOS'!A194</f>
        <v>Fisioterapia e Profissional de Educação Física</v>
      </c>
      <c r="B11" s="4">
        <f>'ESTRUTURA E EQUIPAMENTOS'!B229</f>
        <v>1</v>
      </c>
      <c r="C11" s="4">
        <f>'ESTRUTURA E EQUIPAMENTOS'!C229</f>
        <v>0</v>
      </c>
      <c r="D11" s="4">
        <f>'ESTRUTURA E EQUIPAMENTOS'!D229</f>
        <v>0</v>
      </c>
    </row>
    <row r="12" spans="1:4">
      <c r="A12" t="s">
        <v>332</v>
      </c>
      <c r="B12" s="4">
        <f>'ESTRUTURA E EQUIPAMENTOS'!B262</f>
        <v>0.96</v>
      </c>
      <c r="C12" s="4">
        <f>'ESTRUTURA E EQUIPAMENTOS'!C262</f>
        <v>0.04</v>
      </c>
      <c r="D12" s="4">
        <f>'ESTRUTURA E EQUIPAMENTOS'!D262</f>
        <v>0</v>
      </c>
    </row>
    <row r="13" spans="1:4">
      <c r="A13" t="s">
        <v>333</v>
      </c>
      <c r="B13" s="4">
        <f>'ESTRUTURA E EQUIPAMENTOS'!B283</f>
        <v>1</v>
      </c>
      <c r="C13" s="4">
        <f>'ESTRUTURA E EQUIPAMENTOS'!C283</f>
        <v>0</v>
      </c>
      <c r="D13" s="4">
        <f>'ESTRUTURA E EQUIPAMENTOS'!D283</f>
        <v>0</v>
      </c>
    </row>
    <row r="14" spans="1:4">
      <c r="A14" t="str">
        <f>'ESTRUTURA E EQUIPAMENTOS'!A285</f>
        <v>Coordenação assistencial</v>
      </c>
      <c r="B14" s="4">
        <f>'ESTRUTURA E EQUIPAMENTOS'!B294</f>
        <v>1</v>
      </c>
      <c r="C14" s="4">
        <f>'ESTRUTURA E EQUIPAMENTOS'!C294</f>
        <v>0</v>
      </c>
      <c r="D14" s="4">
        <f>'ESTRUTURA E EQUIPAMENTOS'!D294</f>
        <v>0</v>
      </c>
    </row>
    <row r="15" spans="1:4">
      <c r="A15" t="str">
        <f>'ESTRUTURA E EQUIPAMENTOS'!A296</f>
        <v>Serviços de apoio</v>
      </c>
      <c r="B15" s="4">
        <f>'ESTRUTURA E EQUIPAMENTOS'!B309</f>
        <v>1</v>
      </c>
      <c r="C15" s="4">
        <f>'ESTRUTURA E EQUIPAMENTOS'!C309</f>
        <v>0</v>
      </c>
      <c r="D15" s="4">
        <f>'ESTRUTURA E EQUIPAMENTOS'!D309</f>
        <v>0</v>
      </c>
    </row>
    <row r="16" spans="1:4">
      <c r="A16" t="s">
        <v>334</v>
      </c>
      <c r="B16" s="4">
        <f>'ESTRUTURA E EQUIPAMENTOS'!B356</f>
        <v>1</v>
      </c>
      <c r="C16" s="4">
        <f>'ESTRUTURA E EQUIPAMENTOS'!C356</f>
        <v>0</v>
      </c>
      <c r="D16" s="4">
        <f>'ESTRUTURA E EQUIPAMENTOS'!D356</f>
        <v>0</v>
      </c>
    </row>
    <row r="18" spans="1:4">
      <c r="A18" s="6" t="s">
        <v>235</v>
      </c>
      <c r="B18" s="5" t="s">
        <v>325</v>
      </c>
      <c r="C18" s="5" t="s">
        <v>326</v>
      </c>
      <c r="D18" s="5" t="s">
        <v>327</v>
      </c>
    </row>
    <row r="19" spans="1:4">
      <c r="A19" t="str">
        <f>'ESTRUTURA E EQUIPAMENTOS'!A317</f>
        <v>Consultório para oftalmologia</v>
      </c>
      <c r="B19" s="4">
        <f>'ESTRUTURA E EQUIPAMENTOS'!B333</f>
        <v>1</v>
      </c>
      <c r="C19" s="4">
        <f>'ESTRUTURA E EQUIPAMENTOS'!C333</f>
        <v>0</v>
      </c>
      <c r="D19" s="4">
        <f>'ESTRUTURA E EQUIPAMENTOS'!D333</f>
        <v>0</v>
      </c>
    </row>
    <row r="20" spans="1:4">
      <c r="A20" t="s">
        <v>335</v>
      </c>
      <c r="B20" s="4">
        <f>'ESTRUTURA E EQUIPAMENTOS'!B353</f>
        <v>1</v>
      </c>
      <c r="C20" s="4">
        <f>'ESTRUTURA E EQUIPAMENTOS'!C353</f>
        <v>0</v>
      </c>
      <c r="D20" s="4">
        <f>'ESTRUTURA E EQUIPAMENTOS'!D353</f>
        <v>0</v>
      </c>
    </row>
    <row r="22" spans="1:4">
      <c r="A22" s="76" t="s">
        <v>336</v>
      </c>
      <c r="B22" s="76"/>
      <c r="C22" s="76"/>
      <c r="D22" s="76"/>
    </row>
    <row r="23" spans="1:4">
      <c r="A23" s="7"/>
      <c r="B23" s="5" t="s">
        <v>325</v>
      </c>
      <c r="C23" s="5" t="s">
        <v>326</v>
      </c>
      <c r="D23" s="5" t="s">
        <v>327</v>
      </c>
    </row>
    <row r="24" spans="1:4">
      <c r="A24" s="8" t="s">
        <v>337</v>
      </c>
      <c r="B24" s="4">
        <f>'EQUIPE MULTIPROFISSINAL'!B40</f>
        <v>0.95454545454545459</v>
      </c>
      <c r="C24" s="4">
        <f>'EQUIPE MULTIPROFISSINAL'!C40</f>
        <v>4.5454545454545456E-2</v>
      </c>
      <c r="D24" s="4">
        <f>'EQUIPE MULTIPROFISSINAL'!D40</f>
        <v>0</v>
      </c>
    </row>
    <row r="25" spans="1:4">
      <c r="A25" s="8" t="s">
        <v>338</v>
      </c>
      <c r="B25" s="4">
        <f>'EQUIPE MULTIPROFISSINAL'!B50</f>
        <v>1</v>
      </c>
      <c r="C25" s="4">
        <f>'EQUIPE MULTIPROFISSINAL'!C50</f>
        <v>0</v>
      </c>
      <c r="D25" s="4">
        <f>'EQUIPE MULTIPROFISSINAL'!D50</f>
        <v>0</v>
      </c>
    </row>
    <row r="26" spans="1:4">
      <c r="A26" s="8" t="s">
        <v>339</v>
      </c>
      <c r="B26" s="4">
        <f>'EQUIPE MULTIPROFISSINAL'!B61</f>
        <v>1</v>
      </c>
      <c r="C26" s="4">
        <f>'EQUIPE MULTIPROFISSINAL'!C61</f>
        <v>0</v>
      </c>
      <c r="D26" s="4">
        <f>'EQUIPE MULTIPROFISSINAL'!D61</f>
        <v>0</v>
      </c>
    </row>
    <row r="27" spans="1:4">
      <c r="A27" s="8" t="s">
        <v>334</v>
      </c>
      <c r="B27" s="4">
        <f>'EQUIPE MULTIPROFISSINAL'!B64</f>
        <v>0.96551724137931039</v>
      </c>
      <c r="C27" s="4">
        <f>'EQUIPE MULTIPROFISSINAL'!C64</f>
        <v>3.4482758620689655E-2</v>
      </c>
      <c r="D27" s="4">
        <f>'EQUIPE MULTIPROFISSINAL'!D64</f>
        <v>0</v>
      </c>
    </row>
    <row r="29" spans="1:4">
      <c r="A29" s="76" t="s">
        <v>340</v>
      </c>
      <c r="B29" s="76"/>
      <c r="C29" s="76"/>
      <c r="D29" s="76"/>
    </row>
    <row r="30" spans="1:4">
      <c r="A30" s="6"/>
      <c r="B30" s="5" t="s">
        <v>325</v>
      </c>
      <c r="C30" s="5" t="s">
        <v>326</v>
      </c>
      <c r="D30" s="5" t="s">
        <v>327</v>
      </c>
    </row>
    <row r="31" spans="1:4">
      <c r="A31" s="8" t="s">
        <v>337</v>
      </c>
      <c r="B31" s="4">
        <f>'EXAMES E PROCEDIMENTOS'!B33</f>
        <v>1</v>
      </c>
      <c r="C31" s="4">
        <f>'EXAMES E PROCEDIMENTOS'!C33</f>
        <v>0</v>
      </c>
      <c r="D31" s="4">
        <f>'EXAMES E PROCEDIMENTOS'!D33</f>
        <v>0</v>
      </c>
    </row>
    <row r="32" spans="1:4">
      <c r="A32" s="8" t="s">
        <v>338</v>
      </c>
      <c r="B32" s="4">
        <f>'EXAMES E PROCEDIMENTOS'!B33</f>
        <v>1</v>
      </c>
      <c r="C32" s="4">
        <f>'EXAMES E PROCEDIMENTOS'!C33</f>
        <v>0</v>
      </c>
      <c r="D32" s="4">
        <f>'EXAMES E PROCEDIMENTOS'!D33</f>
        <v>0</v>
      </c>
    </row>
    <row r="33" spans="1:4">
      <c r="A33" s="8" t="s">
        <v>339</v>
      </c>
      <c r="B33" s="4">
        <f>'EXAMES E PROCEDIMENTOS'!B48</f>
        <v>1</v>
      </c>
      <c r="C33" s="4">
        <f>'EXAMES E PROCEDIMENTOS'!C48</f>
        <v>0</v>
      </c>
      <c r="D33" s="4">
        <f>'EXAMES E PROCEDIMENTOS'!D48</f>
        <v>0</v>
      </c>
    </row>
    <row r="34" spans="1:4">
      <c r="A34" s="8" t="s">
        <v>334</v>
      </c>
      <c r="B34" s="4">
        <f>'EXAMES E PROCEDIMENTOS'!B51</f>
        <v>1</v>
      </c>
      <c r="C34" s="4">
        <f>'EXAMES E PROCEDIMENTOS'!C51</f>
        <v>0</v>
      </c>
      <c r="D34" s="4">
        <f>'EXAMES E PROCEDIMENTOS'!D51</f>
        <v>0</v>
      </c>
    </row>
  </sheetData>
  <sheetProtection algorithmName="SHA-512" hashValue="Abi7kOh7ErAv5vuogRWDAdmXLU2J0h5WhliF8/med1ucYivx0KncyX6rsBbbHJyeRDZ63/AFzYFOP6qjuoARGw==" saltValue="WViB7R7o19Grws70/Q/evQ==" spinCount="100000" sheet="1" objects="1" scenarios="1"/>
  <mergeCells count="3">
    <mergeCell ref="A1:D1"/>
    <mergeCell ref="A22:D22"/>
    <mergeCell ref="A29:D2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S47"/>
  <sheetViews>
    <sheetView showGridLines="0" workbookViewId="0">
      <selection activeCell="T5" sqref="T5"/>
    </sheetView>
  </sheetViews>
  <sheetFormatPr defaultRowHeight="15"/>
  <cols>
    <col min="1" max="1" width="5" customWidth="1"/>
  </cols>
  <sheetData>
    <row r="1" spans="1:19" s="1" customFormat="1" ht="69" customHeight="1" thickBot="1">
      <c r="A1" s="47"/>
      <c r="B1" s="47"/>
      <c r="C1" s="47"/>
      <c r="D1" s="47"/>
      <c r="E1" s="47"/>
      <c r="F1" s="47"/>
      <c r="G1" s="47"/>
    </row>
    <row r="2" spans="1:19" ht="38.25" customHeight="1">
      <c r="B2" s="77" t="s">
        <v>341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4" spans="1:19" ht="23.25">
      <c r="B4" s="78" t="s">
        <v>342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</row>
    <row r="28" spans="2:19" ht="23.25">
      <c r="B28" s="78" t="s">
        <v>309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</row>
    <row r="47" spans="2:19" ht="36" customHeight="1">
      <c r="B47" s="77" t="s">
        <v>343</v>
      </c>
      <c r="C47" s="77"/>
      <c r="D47" s="77"/>
      <c r="E47" s="77"/>
      <c r="F47" s="77"/>
      <c r="G47" s="77"/>
      <c r="H47" s="77"/>
      <c r="I47" s="77"/>
      <c r="J47" s="9"/>
      <c r="K47" s="9"/>
      <c r="L47" s="77" t="s">
        <v>344</v>
      </c>
      <c r="M47" s="77"/>
      <c r="N47" s="77"/>
      <c r="O47" s="77"/>
      <c r="P47" s="77"/>
      <c r="Q47" s="77"/>
      <c r="R47" s="77"/>
      <c r="S47" s="77"/>
    </row>
  </sheetData>
  <mergeCells count="6">
    <mergeCell ref="A1:G1"/>
    <mergeCell ref="L47:S47"/>
    <mergeCell ref="B47:I47"/>
    <mergeCell ref="B2:S2"/>
    <mergeCell ref="B4:S4"/>
    <mergeCell ref="B28:S28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6fe606e-7b48-4428-8129-36f03d28d337">
      <Terms xmlns="http://schemas.microsoft.com/office/infopath/2007/PartnerControls"/>
    </lcf76f155ced4ddcb4097134ff3c332f>
    <_ip_UnifiedCompliancePolicyProperties xmlns="http://schemas.microsoft.com/sharepoint/v3" xsi:nil="true"/>
    <TaxCatchAll xmlns="3ed1acca-0771-4a9f-90d9-a26cac60118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6AB3496CE15C47888770009FB01494" ma:contentTypeVersion="16" ma:contentTypeDescription="Criar um novo documento." ma:contentTypeScope="" ma:versionID="a53d8a15ca6ed8d62ab22e9cdc2ed5af">
  <xsd:schema xmlns:xsd="http://www.w3.org/2001/XMLSchema" xmlns:xs="http://www.w3.org/2001/XMLSchema" xmlns:p="http://schemas.microsoft.com/office/2006/metadata/properties" xmlns:ns1="http://schemas.microsoft.com/sharepoint/v3" xmlns:ns2="c6fe606e-7b48-4428-8129-36f03d28d337" xmlns:ns3="3ed1acca-0771-4a9f-90d9-a26cac60118c" targetNamespace="http://schemas.microsoft.com/office/2006/metadata/properties" ma:root="true" ma:fieldsID="8274ebd9776c90794c26b04eec133472" ns1:_="" ns2:_="" ns3:_="">
    <xsd:import namespace="http://schemas.microsoft.com/sharepoint/v3"/>
    <xsd:import namespace="c6fe606e-7b48-4428-8129-36f03d28d337"/>
    <xsd:import namespace="3ed1acca-0771-4a9f-90d9-a26cac6011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ção de IU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e606e-7b48-4428-8129-36f03d28d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1acca-0771-4a9f-90d9-a26cac60118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2609cfa-bdc8-46d8-a462-8b91fa762168}" ma:internalName="TaxCatchAll" ma:showField="CatchAllData" ma:web="3ed1acca-0771-4a9f-90d9-a26cac6011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44BFFB-76D5-4DC5-8C1C-1681A52292C8}"/>
</file>

<file path=customXml/itemProps2.xml><?xml version="1.0" encoding="utf-8"?>
<ds:datastoreItem xmlns:ds="http://schemas.openxmlformats.org/officeDocument/2006/customXml" ds:itemID="{C00EDA6E-930E-4B71-956B-D24622AFD2E0}"/>
</file>

<file path=customXml/itemProps3.xml><?xml version="1.0" encoding="utf-8"?>
<ds:datastoreItem xmlns:ds="http://schemas.openxmlformats.org/officeDocument/2006/customXml" ds:itemID="{6044DA27-4456-46D1-B265-33162A2E21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2021-07-18T01:37:33Z</dcterms:created>
  <dcterms:modified xsi:type="dcterms:W3CDTF">2024-06-03T19:08:00Z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0x010100D16AB3496CE15C47888770009FB01494</vt:lpwstr>
  </property>
  <property fmtid="{D5CDD505-2E9C-101B-9397-08002B2CF9AE}" pid="3" name="MediaServiceImageTags">
    <vt:lpwstr/>
  </property>
</Properties>
</file>