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drt40758\Downloads\"/>
    </mc:Choice>
  </mc:AlternateContent>
  <xr:revisionPtr revIDLastSave="0" documentId="13_ncr:1_{D095C5EC-3DB5-4B07-B241-1EE0D0FC18E9}" xr6:coauthVersionLast="47" xr6:coauthVersionMax="47" xr10:uidLastSave="{00000000-0000-0000-0000-000000000000}"/>
  <bookViews>
    <workbookView xWindow="20370" yWindow="-120" windowWidth="29040" windowHeight="15840" tabRatio="774" xr2:uid="{00000000-000D-0000-FFFF-FFFF00000000}"/>
  </bookViews>
  <sheets>
    <sheet name="Apresentação" sheetId="1" r:id="rId1"/>
    <sheet name="Pop.Alvo" sheetId="2" r:id="rId2"/>
    <sheet name="Gestante | Criança" sheetId="3" r:id="rId3"/>
    <sheet name="Dados" sheetId="7" state="hidden" r:id="rId4"/>
    <sheet name="HAS | DM" sheetId="4" r:id="rId5"/>
    <sheet name="Ca Mama | Colo Útero" sheetId="5" r:id="rId6"/>
    <sheet name="Pessoa Idosa" sheetId="6" r:id="rId7"/>
  </sheets>
  <definedNames>
    <definedName name="_Hlk127622" localSheetId="1">Pop.Alvo!$G$94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62" i="2" s="1"/>
  <c r="E110" i="2"/>
  <c r="E133" i="2"/>
  <c r="E138" i="2" s="1"/>
  <c r="D12" i="6" s="1"/>
  <c r="G31" i="5"/>
  <c r="G30" i="5"/>
  <c r="E30" i="2"/>
  <c r="I15" i="6" l="1"/>
  <c r="J15" i="6" s="1"/>
  <c r="L15" i="6" s="1"/>
  <c r="P15" i="6" s="1"/>
  <c r="I12" i="6"/>
  <c r="J12" i="6" s="1"/>
  <c r="L12" i="6" s="1"/>
  <c r="P12" i="6" s="1"/>
  <c r="I20" i="6"/>
  <c r="J20" i="6" s="1"/>
  <c r="L20" i="6" s="1"/>
  <c r="P20" i="6" s="1"/>
  <c r="I23" i="6"/>
  <c r="J23" i="6" s="1"/>
  <c r="L23" i="6" s="1"/>
  <c r="I19" i="6"/>
  <c r="J19" i="6" s="1"/>
  <c r="L19" i="6" s="1"/>
  <c r="P19" i="6" s="1"/>
  <c r="I25" i="6"/>
  <c r="J25" i="6" s="1"/>
  <c r="L25" i="6" s="1"/>
  <c r="I18" i="6"/>
  <c r="J18" i="6" s="1"/>
  <c r="L18" i="6" s="1"/>
  <c r="P18" i="6" s="1"/>
  <c r="I24" i="6"/>
  <c r="J24" i="6" s="1"/>
  <c r="L24" i="6" s="1"/>
  <c r="I17" i="6"/>
  <c r="J17" i="6" s="1"/>
  <c r="L17" i="6" s="1"/>
  <c r="P17" i="6" s="1"/>
  <c r="I14" i="6"/>
  <c r="J14" i="6" s="1"/>
  <c r="L14" i="6" s="1"/>
  <c r="P14" i="6" s="1"/>
  <c r="I21" i="6"/>
  <c r="J21" i="6" s="1"/>
  <c r="L21" i="6" s="1"/>
  <c r="P21" i="6" s="1"/>
  <c r="I13" i="6"/>
  <c r="J13" i="6" s="1"/>
  <c r="L13" i="6" s="1"/>
  <c r="P13" i="6" s="1"/>
  <c r="I16" i="6"/>
  <c r="J16" i="6" s="1"/>
  <c r="L16" i="6" s="1"/>
  <c r="P16" i="6" s="1"/>
  <c r="E59" i="2"/>
  <c r="E64" i="2"/>
  <c r="E34" i="2"/>
  <c r="D28" i="3" s="1"/>
  <c r="E14" i="2"/>
  <c r="E18" i="2" s="1"/>
  <c r="E83" i="2"/>
  <c r="I31" i="3" l="1"/>
  <c r="J31" i="3" s="1"/>
  <c r="L31" i="3" s="1"/>
  <c r="P31" i="3" s="1"/>
  <c r="I40" i="3"/>
  <c r="J40" i="3" s="1"/>
  <c r="I29" i="3"/>
  <c r="J29" i="3" s="1"/>
  <c r="I30" i="3"/>
  <c r="J30" i="3" s="1"/>
  <c r="I32" i="3"/>
  <c r="J32" i="3" s="1"/>
  <c r="L32" i="3" s="1"/>
  <c r="P32" i="3" s="1"/>
  <c r="I41" i="3"/>
  <c r="J41" i="3" s="1"/>
  <c r="I33" i="3"/>
  <c r="J33" i="3" s="1"/>
  <c r="L33" i="3" s="1"/>
  <c r="P33" i="3" s="1"/>
  <c r="I42" i="3"/>
  <c r="J42" i="3" s="1"/>
  <c r="I34" i="3"/>
  <c r="J34" i="3" s="1"/>
  <c r="L34" i="3" s="1"/>
  <c r="P34" i="3" s="1"/>
  <c r="I39" i="3"/>
  <c r="J39" i="3" s="1"/>
  <c r="I35" i="3"/>
  <c r="J35" i="3" s="1"/>
  <c r="I37" i="3"/>
  <c r="J37" i="3" s="1"/>
  <c r="I38" i="3"/>
  <c r="J38" i="3" s="1"/>
  <c r="E65" i="2"/>
  <c r="E69" i="2" s="1"/>
  <c r="E73" i="2" s="1"/>
  <c r="G12" i="4" s="1"/>
  <c r="E87" i="2"/>
  <c r="E101" i="2" s="1"/>
  <c r="D20" i="5" s="1"/>
  <c r="I20" i="5" s="1"/>
  <c r="J20" i="5" s="1"/>
  <c r="E95" i="2"/>
  <c r="E103" i="2" s="1"/>
  <c r="D22" i="5" s="1"/>
  <c r="E22" i="2"/>
  <c r="D12" i="3" s="1"/>
  <c r="E49" i="2"/>
  <c r="E53" i="2" s="1"/>
  <c r="D12" i="4" s="1"/>
  <c r="E91" i="2"/>
  <c r="E102" i="2" s="1"/>
  <c r="D21" i="5" s="1"/>
  <c r="I21" i="5" s="1"/>
  <c r="J21" i="5" s="1"/>
  <c r="I28" i="3"/>
  <c r="E99" i="2"/>
  <c r="D19" i="5" s="1"/>
  <c r="E114" i="2"/>
  <c r="I26" i="5" l="1"/>
  <c r="J26" i="5" s="1"/>
  <c r="I23" i="5"/>
  <c r="J23" i="5" s="1"/>
  <c r="M47" i="4"/>
  <c r="N47" i="4" s="1"/>
  <c r="M36" i="4"/>
  <c r="N36" i="4" s="1"/>
  <c r="M49" i="4"/>
  <c r="N49" i="4" s="1"/>
  <c r="M50" i="4"/>
  <c r="N50" i="4" s="1"/>
  <c r="M43" i="4"/>
  <c r="N43" i="4" s="1"/>
  <c r="M29" i="4"/>
  <c r="N29" i="4" s="1"/>
  <c r="M45" i="4"/>
  <c r="N45" i="4" s="1"/>
  <c r="M39" i="4"/>
  <c r="N39" i="4" s="1"/>
  <c r="M51" i="4"/>
  <c r="N51" i="4" s="1"/>
  <c r="M44" i="4"/>
  <c r="N44" i="4" s="1"/>
  <c r="M52" i="4"/>
  <c r="N52" i="4" s="1"/>
  <c r="M41" i="4"/>
  <c r="N41" i="4" s="1"/>
  <c r="M40" i="4"/>
  <c r="N40" i="4" s="1"/>
  <c r="M46" i="4"/>
  <c r="N46" i="4" s="1"/>
  <c r="M35" i="4"/>
  <c r="N35" i="4" s="1"/>
  <c r="M33" i="4"/>
  <c r="N33" i="4" s="1"/>
  <c r="M32" i="4"/>
  <c r="N32" i="4" s="1"/>
  <c r="M34" i="4"/>
  <c r="N34" i="4" s="1"/>
  <c r="M37" i="4"/>
  <c r="N37" i="4" s="1"/>
  <c r="I13" i="3"/>
  <c r="J13" i="3" s="1"/>
  <c r="L13" i="3" s="1"/>
  <c r="P13" i="3" s="1"/>
  <c r="I26" i="3"/>
  <c r="J26" i="3" s="1"/>
  <c r="I22" i="5"/>
  <c r="J22" i="5" s="1"/>
  <c r="I25" i="5"/>
  <c r="J25" i="5" s="1"/>
  <c r="I24" i="5"/>
  <c r="J24" i="5" s="1"/>
  <c r="I19" i="5"/>
  <c r="J19" i="5" s="1"/>
  <c r="M16" i="4"/>
  <c r="N16" i="4" s="1"/>
  <c r="P16" i="4" s="1"/>
  <c r="T16" i="4" s="1"/>
  <c r="M24" i="4"/>
  <c r="N24" i="4" s="1"/>
  <c r="P24" i="4" s="1"/>
  <c r="T24" i="4" s="1"/>
  <c r="M15" i="4"/>
  <c r="N15" i="4" s="1"/>
  <c r="P15" i="4" s="1"/>
  <c r="T15" i="4" s="1"/>
  <c r="M21" i="4"/>
  <c r="N21" i="4" s="1"/>
  <c r="P21" i="4" s="1"/>
  <c r="T21" i="4" s="1"/>
  <c r="M26" i="4"/>
  <c r="N26" i="4" s="1"/>
  <c r="M13" i="4"/>
  <c r="N13" i="4" s="1"/>
  <c r="P13" i="4" s="1"/>
  <c r="T13" i="4" s="1"/>
  <c r="M27" i="4"/>
  <c r="N27" i="4" s="1"/>
  <c r="M19" i="4"/>
  <c r="N19" i="4" s="1"/>
  <c r="P19" i="4" s="1"/>
  <c r="T19" i="4" s="1"/>
  <c r="M42" i="4"/>
  <c r="N42" i="4" s="1"/>
  <c r="M18" i="4"/>
  <c r="N18" i="4" s="1"/>
  <c r="P18" i="4" s="1"/>
  <c r="T18" i="4" s="1"/>
  <c r="M38" i="4"/>
  <c r="N38" i="4" s="1"/>
  <c r="M14" i="4"/>
  <c r="N14" i="4" s="1"/>
  <c r="P14" i="4" s="1"/>
  <c r="T14" i="4" s="1"/>
  <c r="M23" i="4"/>
  <c r="N23" i="4" s="1"/>
  <c r="P23" i="4" s="1"/>
  <c r="T23" i="4" s="1"/>
  <c r="M12" i="4"/>
  <c r="N12" i="4" s="1"/>
  <c r="P12" i="4" s="1"/>
  <c r="T12" i="4" s="1"/>
  <c r="M48" i="4"/>
  <c r="N48" i="4" s="1"/>
  <c r="M20" i="4"/>
  <c r="N20" i="4" s="1"/>
  <c r="P20" i="4" s="1"/>
  <c r="T20" i="4" s="1"/>
  <c r="M17" i="4"/>
  <c r="N17" i="4" s="1"/>
  <c r="P17" i="4" s="1"/>
  <c r="T17" i="4" s="1"/>
  <c r="M22" i="4"/>
  <c r="N22" i="4" s="1"/>
  <c r="P22" i="4" s="1"/>
  <c r="T22" i="4" s="1"/>
  <c r="M31" i="4"/>
  <c r="N31" i="4" s="1"/>
  <c r="M30" i="4"/>
  <c r="N30" i="4" s="1"/>
  <c r="M28" i="4"/>
  <c r="N28" i="4" s="1"/>
  <c r="I12" i="3"/>
  <c r="J12" i="3" s="1"/>
  <c r="L12" i="3" s="1"/>
  <c r="P12" i="3" s="1"/>
  <c r="I19" i="3"/>
  <c r="J19" i="3" s="1"/>
  <c r="L19" i="3" s="1"/>
  <c r="P19" i="3" s="1"/>
  <c r="I16" i="3"/>
  <c r="J16" i="3" s="1"/>
  <c r="L16" i="3" s="1"/>
  <c r="P16" i="3" s="1"/>
  <c r="I14" i="3"/>
  <c r="J14" i="3" s="1"/>
  <c r="L14" i="3" s="1"/>
  <c r="P14" i="3" s="1"/>
  <c r="I17" i="3"/>
  <c r="J17" i="3" s="1"/>
  <c r="L17" i="3" s="1"/>
  <c r="P17" i="3" s="1"/>
  <c r="I23" i="3"/>
  <c r="J23" i="3" s="1"/>
  <c r="I22" i="3"/>
  <c r="J22" i="3" s="1"/>
  <c r="I18" i="3"/>
  <c r="J18" i="3" s="1"/>
  <c r="L18" i="3" s="1"/>
  <c r="P18" i="3" s="1"/>
  <c r="I15" i="3"/>
  <c r="J15" i="3" s="1"/>
  <c r="L15" i="3" s="1"/>
  <c r="P15" i="3" s="1"/>
  <c r="I24" i="3"/>
  <c r="J24" i="3" s="1"/>
  <c r="I21" i="3"/>
  <c r="J21" i="3" s="1"/>
  <c r="I25" i="3"/>
  <c r="J25" i="3" s="1"/>
  <c r="L35" i="3"/>
  <c r="P35" i="3" s="1"/>
  <c r="J28" i="3"/>
  <c r="L28" i="3" s="1"/>
  <c r="P28" i="3" s="1"/>
  <c r="L29" i="3"/>
  <c r="P29" i="3" s="1"/>
  <c r="L30" i="3"/>
  <c r="P30" i="3" s="1"/>
  <c r="E100" i="2"/>
  <c r="D12" i="5" s="1"/>
  <c r="E122" i="2"/>
  <c r="E118" i="2"/>
  <c r="E123" i="2" s="1"/>
  <c r="D39" i="5" s="1"/>
  <c r="I16" i="5" l="1"/>
  <c r="J16" i="5" s="1"/>
  <c r="L16" i="5" s="1"/>
  <c r="P16" i="5" s="1"/>
  <c r="I17" i="5"/>
  <c r="J17" i="5" s="1"/>
  <c r="L17" i="5" s="1"/>
  <c r="P17" i="5" s="1"/>
  <c r="I13" i="5"/>
  <c r="J13" i="5" s="1"/>
  <c r="L13" i="5" s="1"/>
  <c r="P13" i="5" s="1"/>
  <c r="I14" i="5"/>
  <c r="J14" i="5" s="1"/>
  <c r="L14" i="5" s="1"/>
  <c r="P14" i="5" s="1"/>
  <c r="I15" i="5"/>
  <c r="D34" i="5"/>
  <c r="I38" i="5" s="1"/>
  <c r="J38" i="5" s="1"/>
  <c r="D28" i="5"/>
  <c r="I40" i="5"/>
  <c r="J40" i="5" s="1"/>
  <c r="I39" i="5"/>
  <c r="J39" i="5" s="1"/>
  <c r="I12" i="5"/>
  <c r="J12" i="5" s="1"/>
  <c r="L12" i="5" s="1"/>
  <c r="P12" i="5" s="1"/>
  <c r="I34" i="5" l="1"/>
  <c r="J34" i="5" s="1"/>
  <c r="I36" i="5"/>
  <c r="J36" i="5" s="1"/>
  <c r="I29" i="5"/>
  <c r="J29" i="5" s="1"/>
  <c r="L29" i="5" s="1"/>
  <c r="P29" i="5" s="1"/>
  <c r="I30" i="5"/>
  <c r="J30" i="5" s="1"/>
  <c r="L30" i="5" s="1"/>
  <c r="P30" i="5" s="1"/>
  <c r="I32" i="5"/>
  <c r="J32" i="5" s="1"/>
  <c r="L32" i="5" s="1"/>
  <c r="P32" i="5" s="1"/>
  <c r="I31" i="5"/>
  <c r="J31" i="5" s="1"/>
  <c r="L31" i="5" s="1"/>
  <c r="P31" i="5" s="1"/>
  <c r="J15" i="5"/>
  <c r="L15" i="5" s="1"/>
  <c r="P15" i="5" s="1"/>
  <c r="I28" i="5"/>
  <c r="J28" i="5" s="1"/>
  <c r="L28" i="5" s="1"/>
  <c r="P28" i="5" s="1"/>
  <c r="I37" i="5"/>
  <c r="J37" i="5" s="1"/>
  <c r="I35" i="5"/>
  <c r="J35" i="5" s="1"/>
</calcChain>
</file>

<file path=xl/sharedStrings.xml><?xml version="1.0" encoding="utf-8"?>
<sst xmlns="http://schemas.openxmlformats.org/spreadsheetml/2006/main" count="465" uniqueCount="261">
  <si>
    <t>ATENÇÃO AMBULATORIAL ESPECIALIZADA</t>
  </si>
  <si>
    <t>Instrumento para dimensionamento da capacidade operacional</t>
  </si>
  <si>
    <t>Esta ferramenta de programação foi desenvolvida para o PLANIFICASUS, projeto PROADI "A organização da atenção ambulatorial especializada em rede com a atenção primária à saúde", executado pela Sociedade  Beneficente  Israelita  Brasileira  Hospital Albert Einstein, em parceria com o Ministério da Saúde (MS) e o Conselho Nacional de Secretários de Saúde (CONASS) com o objetivo de apoiar as equipes técnico-gerenciais das Secretarias Estaduais de Saúde (SESA) e das Secretarias Municipais de Saúde (SMS) na organização dos macroprocessos da atenção especializada integrados com a atenção primária à saúde, nas redes de atenção".</t>
  </si>
  <si>
    <t>Integra, como anexo, o documento Carteira de Serviços para organização do Ambulatório de Atenção Especializada.</t>
  </si>
  <si>
    <t>CONFIGURAÇÃO GERAL</t>
  </si>
  <si>
    <t>A planilha está protegida, com o objetivo de evitar eventuais alterações das fórmulas e conteúdos.</t>
  </si>
  <si>
    <t>Somente as células com bordas em cor "laranja" são editáveis, devendo ser preenchidas com os dados necessários para a programação.</t>
  </si>
  <si>
    <t>Sendo uma planilha de excel, muitos cálculos são arredondados, não comprometendo, porém, o resultado final.</t>
  </si>
  <si>
    <t>Sendo uma planilha de excel, deve-se "salvar" o arquivo frequentemente para não correr o risco de perder os registros.</t>
  </si>
  <si>
    <t>ARQUIVAMENTO</t>
  </si>
  <si>
    <t>Este instrumento deve ser considerado um documento oficial de planejamento, sendo arquivado de acordo com as normas previstas para a gestão de documentos e permanecendo acessível para utilização da equipe sempre que necessário.</t>
  </si>
  <si>
    <t>ORIENTAÇÕES</t>
  </si>
  <si>
    <t>A planilha tem o objetivo de dimensionar a capacidade operacional de um ambulatório de atenção especializada para o atendimento de pessoas usuárias de alto risco demandados pelas equipes da APS.</t>
  </si>
  <si>
    <t>Deve ser utilizada na fase preparatória para implantação do ambulatório AAE, permitindo o planejamento adequado da carteira de serviços.</t>
  </si>
  <si>
    <t>Foi configurada para as Redes de Atenção à Gestação e Ciclo de Vida da Criança, Hipertensão Arterial Sistêmica e Diabetes Mellitus, Câncer de Mama e Colo de Útero e Pessoa Idosa devendo ser utilizada de acordo com as redes que serão prioriazadas no planejamento regional.</t>
  </si>
  <si>
    <t>É organizada em abas:</t>
  </si>
  <si>
    <t>-</t>
  </si>
  <si>
    <t>A aba "Pop.Alvo" estima as subpopulações alvo residentes no território de abrangência e define a meta de programação.</t>
  </si>
  <si>
    <t>A aba "Gestante | Criança" dimensiona a capacidade operacional necessária em número de atendimentos pela equipe multiprofissional, a carga horária semanal correspondente e o número de exames a serem disponibilizados no ambulatório para responder às subpopulações alvo programadas. Contabiliza também a carga horária necessária para as ações educacionais e supervisionais voltadas para o apoio às equipes da APS.</t>
  </si>
  <si>
    <t>As abas "HAS | DM" e "Ca Mama | Ca Colo Útero"|"Pessoa Idosa"| fazem o mesmo para essas linhas de cuidado.</t>
  </si>
  <si>
    <t>A programação é elaborada para a Região de Saúde, território de abrangência do ambulatório de atenção especializada. Portanto, deve considerar e consolidar a realidade de todos os municípios.</t>
  </si>
  <si>
    <t>O primeiro passo é o conhecimento da população alvo (Aba "Pop.Alvo"):</t>
  </si>
  <si>
    <t>Registrar o número de nascidos vivos ou pessoas cadastradas, considerando a programação das equipes de APS dos municípios da região de saúde.</t>
  </si>
  <si>
    <t>Registrar o parâmetro epidemiológico para estimativa da subpopulação alvo dentro da população geral.
A planilha fará o cálculo do número estimado de pesssoas com a condição de saúde no território.</t>
  </si>
  <si>
    <t>Registrar o parâmetro epidemiológico para estimativa da subpopulação estratificada como alto risco (o público alvo do ambulatório AAE).
Para isso, consultar o parâmetro indicado nas diretrizes clínicas.
A planilha fará o cálculo do número estimado de pessoas estratificadas como alto risco.</t>
  </si>
  <si>
    <t>Registrar a meta de cobertura de atendimento da subpopulação alvo no ano programado.
Para isso, considerar a programação das equipes APS (cobertura atual e meta programada).
A planilha fará o cálculo do número programado de pessoas estratificadas como alto risco a serem atendidas no ambulatório AAE.</t>
  </si>
  <si>
    <t>Fazer esses passos para cada linha de cuidado definida como prioritária.</t>
  </si>
  <si>
    <t>Os passos para dimensionamento da carga horária necessária para a função assistencial estão automatizados nas abas "Gestante | Criança", "HAS | DM" e "Ca Mama | Colo Útero"| Pessoa Idosa".</t>
  </si>
  <si>
    <t>São aplicados os parâmetros propostos no documento sobre a Carteira de Serviços.</t>
  </si>
  <si>
    <t>O resultado do dimensionamento será:</t>
  </si>
  <si>
    <t>O número total de atendimentos pela equipe multiprofissional necessários</t>
  </si>
  <si>
    <t>A carga horária semanal dos profissionais necessária, em proporção ao número de atendimentos</t>
  </si>
  <si>
    <t>O número total de exames especializados necessários</t>
  </si>
  <si>
    <t>Em seguida, registrar o número de horas semanais voltados para: ações educacionais (para a própria equipe, para a APS e para a pessoa usuária), supervisão das equipes da APS, reuniões administrativas e outras atividades. O registro deve ser feito nas células com borda laranja, na linha correspondente para cada categoria profissional.</t>
  </si>
  <si>
    <t>O total de horas semanais necessárias para os profissionais de cada categoria deve ser confrontado com a carga horária disponível, indicando o planejamento para ajustes da equipe.</t>
  </si>
  <si>
    <t>Estes dados de programação deverão ser utilizados para o planejamento da implantação do ambulatório AAE.</t>
  </si>
  <si>
    <t>DIMENSIONAMENTO DA CAPACIDADE OPERACIONAL DA ATENÇÃO AMBULATORIAL ESPECIALIZADA</t>
  </si>
  <si>
    <t>Conhecimento da subpopulação alvo</t>
  </si>
  <si>
    <t>REDE DE ATENÇÃO À SAÚDE - GESTAÇÃO E CRIANÇA</t>
  </si>
  <si>
    <t>Gestação</t>
  </si>
  <si>
    <t>Número total de Nascidos Vivos no último ano disponível</t>
  </si>
  <si>
    <t>Número estimado de Gestantes</t>
  </si>
  <si>
    <t>% do número de NV do último SINASC</t>
  </si>
  <si>
    <t>Número de gestantes</t>
  </si>
  <si>
    <t>Número estimado de Gestantes de Alto Risco</t>
  </si>
  <si>
    <t>% do total de gestantes</t>
  </si>
  <si>
    <t>Número de gestantes de alto risco</t>
  </si>
  <si>
    <t>Subpopulação alvo para a AAE</t>
  </si>
  <si>
    <t>Meta de cobertura</t>
  </si>
  <si>
    <t>Ciclo de vida da Criança</t>
  </si>
  <si>
    <t>Número total de crianças &lt; 5 anos cadastradas nas UBS dos municípios</t>
  </si>
  <si>
    <t>Estimativa de Crianças de Alto Risco</t>
  </si>
  <si>
    <t>% do total de crianças</t>
  </si>
  <si>
    <t>Número estimado de crianças de alto risco</t>
  </si>
  <si>
    <t>Número de crianças de alto risco</t>
  </si>
  <si>
    <t>REDE DE ATENÇÃO À SAÚDE - PESSSOAS COM HIPERTENSÃO ARTERIAL SISTÊMICA E DIABETES MELLITUS</t>
  </si>
  <si>
    <t>Diabetes Mellitus (inclui pessoas com DM e pessoas com DM e HAS)</t>
  </si>
  <si>
    <t>Número estimado de pessoas usuárias com diabetes</t>
  </si>
  <si>
    <t>Número de pessoas com diabetes</t>
  </si>
  <si>
    <t>Número estimado de pessoas com diabetes de alto risco</t>
  </si>
  <si>
    <t>% do total de pessoas com diabetes</t>
  </si>
  <si>
    <t xml:space="preserve">Número de pessoas com diabetes de alto risco </t>
  </si>
  <si>
    <t>Hipertensão Arterial Sistêmica (inclui pessoas só com HAS)</t>
  </si>
  <si>
    <t>Número estimado de pessoas usuárias com Hipertensão Arterial Sistêmica (HAS)</t>
  </si>
  <si>
    <t>Número total de pessoas com hipertensão estimadas</t>
  </si>
  <si>
    <t>Número estimado de pessoas usuárias com hipertensão e diabetes (para subtrair a comorbidade)</t>
  </si>
  <si>
    <t>Número de pessoas com diabetes (estimado acima)</t>
  </si>
  <si>
    <t>Número de pessoas com comorbidade (HAS e DM)</t>
  </si>
  <si>
    <t>Número de pessoas com HAS (total HAS subtraindo a comorbidade HAS-DM)</t>
  </si>
  <si>
    <t>Número estimado de pessoas com hipertensão de alto risco</t>
  </si>
  <si>
    <t>% do total de pessoas com hipertensão</t>
  </si>
  <si>
    <t>Número de pessoas com hipertensão de alto risco</t>
  </si>
  <si>
    <t>REDE DE ATENÇÃO À SAÚDE - CÂNCER DE MAMA E COLO DO ÚTERO</t>
  </si>
  <si>
    <t>Câncer de Mama</t>
  </si>
  <si>
    <t>Número total de mulheres na faixa etária de 50 a 69 anos cadastradas nas UBS dos municípios</t>
  </si>
  <si>
    <t>Número de mulheres na faixa etária de 50 a 69 anos que devem realizar mamografia a cada ano</t>
  </si>
  <si>
    <t>1 mamografia por mulher na faixa etaria a cada 2 anos</t>
  </si>
  <si>
    <t>Número de mulheres com resultado BI-RADS 0 na mamografia</t>
  </si>
  <si>
    <t>% das mulheres que realizaram mamografia</t>
  </si>
  <si>
    <t>Número de mulheres com BI-RADS 0</t>
  </si>
  <si>
    <t>Número de mulheres com resultado BI-RADS 3 na mamografia</t>
  </si>
  <si>
    <t>Número de mulheres com BI-RADS 3</t>
  </si>
  <si>
    <t>Número de mulheres com resultado BI-RADS 4-5-6 na mamografia</t>
  </si>
  <si>
    <t>Número de mulheres com BI-RADS 4-5-6</t>
  </si>
  <si>
    <t>Mulheres para realização de mamografia de rastreamento</t>
  </si>
  <si>
    <t>Mulheres para realização de propedêutica após resultado BI-RADS 0-3-4-5-6</t>
  </si>
  <si>
    <t>Mulheres para realização de ultrassom mamário após resultado BI-RADS 0</t>
  </si>
  <si>
    <t>Mulheres para realização de mamografia após resultado BI-RADS 3</t>
  </si>
  <si>
    <t>Mulheres para realização de propedêutica (punção e biópsia) após resultado BI-RADS 4-5-6</t>
  </si>
  <si>
    <t>Câncer de Colo de útero</t>
  </si>
  <si>
    <t>Número total de mulheres na faixa etária de 25-59 anos cadastradas nas UBS dos municípios</t>
  </si>
  <si>
    <t>1 exame de Papanicolau por mulher na faixa etária a cada 3 anos</t>
  </si>
  <si>
    <t>Número de mulheres</t>
  </si>
  <si>
    <t>Número estimado de mulheres com resultados de biópsias com alteração</t>
  </si>
  <si>
    <t>Mulheres para realização de procedimentos terapêuticos após resultado de biópsia com alteração</t>
  </si>
  <si>
    <t>REDE DE ATENÇÃO À SAÚDE - PESSOA IDOSA</t>
  </si>
  <si>
    <t>Pessoa idosa</t>
  </si>
  <si>
    <t>Número total de pessoas idosas faixa etária de &gt; 60 anos cadastradas nas UBS dos municípios</t>
  </si>
  <si>
    <t>Estimativa de Pessoas Idosas Frágeis</t>
  </si>
  <si>
    <t xml:space="preserve">% do total de pessoas idosas </t>
  </si>
  <si>
    <t>Número estimado de pessoas idosas frágeis</t>
  </si>
  <si>
    <t>Número de pessoas idosas frágeis</t>
  </si>
  <si>
    <t>Gestação e Ciclo de vida da Criança</t>
  </si>
  <si>
    <t>CARTEIRA DE SERVIÇOS</t>
  </si>
  <si>
    <t>POPULAÇÃO ALVO</t>
  </si>
  <si>
    <t>PARÂMETRO</t>
  </si>
  <si>
    <t>ATENDIMENTOS NECESSÁRIOS</t>
  </si>
  <si>
    <t>HORAS SEMANAIS
NECESSÁRIAS PARA A ASSISTÊNCIA</t>
  </si>
  <si>
    <t>HORAS SEMANAIS
NECESSÁRIAS PARA AÇÕES DE APOIO À APS</t>
  </si>
  <si>
    <t>TOTAL DE HORAS SEMANAIS NECESSÁRIAS</t>
  </si>
  <si>
    <t>(por ano)</t>
  </si>
  <si>
    <t>(por semana)</t>
  </si>
  <si>
    <t>(considerando 3 atendimentos por hora por profissional e 6/h para técnicos em enfermagem)</t>
  </si>
  <si>
    <t>(assistência, educação e supervisão)</t>
  </si>
  <si>
    <t xml:space="preserve">Médico de Família e Comunidade </t>
  </si>
  <si>
    <t>30h-40h</t>
  </si>
  <si>
    <t>Enfermeiro de Família e Comunidade</t>
  </si>
  <si>
    <t>Médico Ginecologia Obstetra</t>
  </si>
  <si>
    <t>gestantes de alto risco</t>
  </si>
  <si>
    <t>atendimentos / ano</t>
  </si>
  <si>
    <t>Médico Pediatra</t>
  </si>
  <si>
    <t xml:space="preserve">atendimento / ano </t>
  </si>
  <si>
    <t>Enfermeiro</t>
  </si>
  <si>
    <t>Psicólogo</t>
  </si>
  <si>
    <t>Assistente Social</t>
  </si>
  <si>
    <t>Nutricionista</t>
  </si>
  <si>
    <t>Fisioterapeuta</t>
  </si>
  <si>
    <t>Técnico em Enfermagem</t>
  </si>
  <si>
    <t>Ultrassom Obstétrico</t>
  </si>
  <si>
    <t>exames / ano</t>
  </si>
  <si>
    <t>Ultrassom Obstétrico com doppler</t>
  </si>
  <si>
    <t>Ultrassom Morfológico</t>
  </si>
  <si>
    <t>Tococardiografia anteparto</t>
  </si>
  <si>
    <t>Eletrocardiograma (ECG)</t>
  </si>
  <si>
    <t>exame / 30% das GAR / ano</t>
  </si>
  <si>
    <t>Ecocardiograma Fetal</t>
  </si>
  <si>
    <t>Pediatra</t>
  </si>
  <si>
    <t>crianças de alto risco</t>
  </si>
  <si>
    <t>atendimento / 60% das crianças / ano</t>
  </si>
  <si>
    <t>Fonoaudiólogo</t>
  </si>
  <si>
    <t xml:space="preserve">Ecocardiograma </t>
  </si>
  <si>
    <t xml:space="preserve">exame/20% das crianças por ano </t>
  </si>
  <si>
    <t>Eletrocardiograma</t>
  </si>
  <si>
    <t>Fundo de olho/Fundoscopia</t>
  </si>
  <si>
    <t xml:space="preserve">exame/15% das crianças por ano </t>
  </si>
  <si>
    <t>Ultrassom transfontanela</t>
  </si>
  <si>
    <t>BERA/PEATE</t>
  </si>
  <si>
    <t xml:space="preserve">Radiografia </t>
  </si>
  <si>
    <t>0h</t>
  </si>
  <si>
    <t>Menos de 30h</t>
  </si>
  <si>
    <t>30h</t>
  </si>
  <si>
    <t>31h</t>
  </si>
  <si>
    <t>32h</t>
  </si>
  <si>
    <t>33h</t>
  </si>
  <si>
    <t>34h</t>
  </si>
  <si>
    <t>35h</t>
  </si>
  <si>
    <t>36h</t>
  </si>
  <si>
    <t>37h</t>
  </si>
  <si>
    <t>38h</t>
  </si>
  <si>
    <t>39h</t>
  </si>
  <si>
    <t>40h</t>
  </si>
  <si>
    <t>Diabetes Mellitus e Hipertensão Arterial Sistêmica</t>
  </si>
  <si>
    <t>PARÂMETRO ASSISTENCIAL</t>
  </si>
  <si>
    <t>HORAS SEMANAIS
NECESSÁRIAS POR PROFISSIONAL</t>
  </si>
  <si>
    <t>DM</t>
  </si>
  <si>
    <t>HAS</t>
  </si>
  <si>
    <t>Médico Endocrinologista</t>
  </si>
  <si>
    <t>Médico Cardiologista</t>
  </si>
  <si>
    <t>Médico Angiologista</t>
  </si>
  <si>
    <t>Médico Oftalmologista</t>
  </si>
  <si>
    <t>Médico Nefrologista</t>
  </si>
  <si>
    <r>
      <t xml:space="preserve">atend. / ano / DRC </t>
    </r>
    <r>
      <rPr>
        <sz val="8"/>
        <color theme="1"/>
        <rFont val="Calibri"/>
        <family val="2"/>
        <scheme val="minor"/>
      </rPr>
      <t>Estágio 3B a 5</t>
    </r>
  </si>
  <si>
    <t>Farmacêutico Clínico</t>
  </si>
  <si>
    <t>Profissional de Educação Física</t>
  </si>
  <si>
    <t>Teste Ergométrico</t>
  </si>
  <si>
    <t>Ecocardiograma</t>
  </si>
  <si>
    <t>Holter 24 horas</t>
  </si>
  <si>
    <t xml:space="preserve">Ultrassom abdominal </t>
  </si>
  <si>
    <t>Doppler de artérias renais</t>
  </si>
  <si>
    <t>Doppler de carótidas e vertebrais</t>
  </si>
  <si>
    <t>Fundoscopia</t>
  </si>
  <si>
    <t>Angiofluoresceinografia (Retinografia com contraste</t>
  </si>
  <si>
    <t>Laserterapia - Fotocoagulação à laser</t>
  </si>
  <si>
    <t>(considerando 3 atendimentos por hora por profissional e 6/h para técnicos em radiologia)</t>
  </si>
  <si>
    <t xml:space="preserve">20h-30h </t>
  </si>
  <si>
    <t>Mastologista</t>
  </si>
  <si>
    <t>mulheres com
BI-RADS 0-3-4-5-6</t>
  </si>
  <si>
    <t xml:space="preserve">Técnico em Enfermagem </t>
  </si>
  <si>
    <t>Técnico em Radiologia</t>
  </si>
  <si>
    <t>Mamografia de rastreamento</t>
  </si>
  <si>
    <t>mulheres na faixa etária</t>
  </si>
  <si>
    <t>Ultrassom mamário bilateral</t>
  </si>
  <si>
    <t>mulheres BI-RADS 0</t>
  </si>
  <si>
    <t>Mamografia</t>
  </si>
  <si>
    <t>mulheres BI-RADS 3</t>
  </si>
  <si>
    <t>Punção ag. fina (PAAF)</t>
  </si>
  <si>
    <t>mulheres
BI-RADS 4-5-6</t>
  </si>
  <si>
    <t>exame / 36,5% mulheres / ano</t>
  </si>
  <si>
    <t>Punção  ag. grossa (Core Biopsy)</t>
  </si>
  <si>
    <t>exame / 27,0% mulheres / ano</t>
  </si>
  <si>
    <t xml:space="preserve">Biopsia/ exérese de nódulo </t>
  </si>
  <si>
    <t>Ginecologista</t>
  </si>
  <si>
    <t>mulheres com Papanicolau com alteração</t>
  </si>
  <si>
    <r>
      <t>Assistente</t>
    </r>
    <r>
      <rPr>
        <sz val="10"/>
        <color rgb="FF000000"/>
        <rFont val="Calibri"/>
        <family val="2"/>
        <scheme val="minor"/>
      </rPr>
      <t xml:space="preserve"> Social</t>
    </r>
  </si>
  <si>
    <t>Colposcopia</t>
  </si>
  <si>
    <t>exame / ano</t>
  </si>
  <si>
    <t>Biópsia do colo uterino</t>
  </si>
  <si>
    <t>Eletrocauterização</t>
  </si>
  <si>
    <t>mulheres com biópsia com alteração</t>
  </si>
  <si>
    <t>procedimento / ano</t>
  </si>
  <si>
    <t xml:space="preserve">Saúde da Pessoa Idosa </t>
  </si>
  <si>
    <t xml:space="preserve">30h-40h </t>
  </si>
  <si>
    <t xml:space="preserve">Médico Geriatra ou Médico com formação em Saúde da Pessoa Idosa </t>
  </si>
  <si>
    <t xml:space="preserve">Pessoas idosas Frágeis </t>
  </si>
  <si>
    <t>Fonoaudiológo</t>
  </si>
  <si>
    <t>Terapeuta Ocupacional</t>
  </si>
  <si>
    <t>Ultrassom Abdominal</t>
  </si>
  <si>
    <t>Tomografia de Crânio</t>
  </si>
  <si>
    <t xml:space="preserve">exames / ano </t>
  </si>
  <si>
    <t>Densitometria óssea</t>
  </si>
  <si>
    <t>Anatamopatológico de mama</t>
  </si>
  <si>
    <t>Citologia de colo uterino (confirmatório)</t>
  </si>
  <si>
    <t>Ultrassonografia endovaginal</t>
  </si>
  <si>
    <t>Anatamopatológico do colo uterino</t>
  </si>
  <si>
    <t>Excisão tipo I e tipo II do colo uterino</t>
  </si>
  <si>
    <t>Monitorização Ambulatorial da Pressão Arterial (MAPA)</t>
  </si>
  <si>
    <t>Raio X de tórax (AP e perfil)</t>
  </si>
  <si>
    <t>Raio X de pé</t>
  </si>
  <si>
    <t>Doppler vascular manual para a realização do Índice Tornozelo-Braquial (ITB)</t>
  </si>
  <si>
    <t>Curativos e desbridamentos</t>
  </si>
  <si>
    <t>Mapeamento de retina</t>
  </si>
  <si>
    <t>Retinografia colorida binocular</t>
  </si>
  <si>
    <t>Biomicroscopia de fundo de olho</t>
  </si>
  <si>
    <t>Tonometria</t>
  </si>
  <si>
    <t>Ecocardiograma de estresse</t>
  </si>
  <si>
    <t>Cintilografia de miocárdio para avaliação da perfusão em situação de repouso</t>
  </si>
  <si>
    <t>Arteriografia de membros inferiores</t>
  </si>
  <si>
    <t>Tomografia computadorizada de crânio</t>
  </si>
  <si>
    <t>Tomografia ocular (tomografia de coerência óptica)</t>
  </si>
  <si>
    <t>Injeção intravítreo</t>
  </si>
  <si>
    <t>Eletroneuromiografia</t>
  </si>
  <si>
    <t>Órtese e prótese (Pé diabético)</t>
  </si>
  <si>
    <t>Pessoas com diabetes de alto risco</t>
  </si>
  <si>
    <t>Pessoas com hipertensão de alto risco</t>
  </si>
  <si>
    <t>A critério clínico</t>
  </si>
  <si>
    <t>% da população ≥ 18 anos (prevalência HAS na população adulta)</t>
  </si>
  <si>
    <t>% da população ≥ 18 anos (prevalência DM na população adulta)</t>
  </si>
  <si>
    <t>Número estimado de mulheres com alteração no Papanicolaou</t>
  </si>
  <si>
    <t>% da mulheres que realizaram Papanicolaou</t>
  </si>
  <si>
    <t>Número de mulheres na faixa etária de 25 a 59 anos que devem realizar exame preventivo do câncer do colo do útero (Papanicolaou)  a cada ano</t>
  </si>
  <si>
    <t>Mulheres para realização de propedêutica após resultado alterado do Papanicolaou</t>
  </si>
  <si>
    <t>Número total de pessoas com ≥18 anos ou mais cadastradas nas UBS dos municípios</t>
  </si>
  <si>
    <t>40% da população com diabetes e também com hipertensão</t>
  </si>
  <si>
    <t>Citológico de mama</t>
  </si>
  <si>
    <t>Câncer de Mama e Colo de Útero</t>
  </si>
  <si>
    <t>1. Abra a planilha do Excel.</t>
  </si>
  <si>
    <t>2. Clique com o botão direito do mouse na guia da planilha que deseja desproteger.</t>
  </si>
  <si>
    <t>3. Selecione Desproteger Planilha.</t>
  </si>
  <si>
    <t>4. Como a planilha não tem senha, ela será desprotegida imediatamente.</t>
  </si>
  <si>
    <t>Se for necessário alterar alguma informação em células protegidas, siga estas etapas para desproteger a planilha:</t>
  </si>
  <si>
    <t>Na ausência do médico e do enfermeiro de família e comunidade no ambulatório, recomenda-se que seja destinada no mínimo 20% da carga horária da especilidade (não é de cada profissional é da especilidade geral). Na presença dos profissionais no quadro recomenda-se no mínimo 10% da carga horária da especilidade.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</si>
</sst>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n">
        <color theme="0" tint="-0.34998626667073579"/>
      </bottom>
      <diagonal/>
    </border>
    <border>
      <left style="thick">
        <color theme="5"/>
      </left>
      <right style="thick">
        <color theme="5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5"/>
      </left>
      <right style="thick">
        <color theme="5"/>
      </right>
      <top style="thin">
        <color theme="0" tint="-0.34998626667073579"/>
      </top>
      <bottom style="thick">
        <color theme="5"/>
      </bottom>
      <diagonal/>
    </border>
    <border>
      <left/>
      <right/>
      <top/>
      <bottom style="medium">
        <color rgb="FF0070C0"/>
      </bottom>
      <diagonal/>
    </border>
    <border>
      <left style="thick">
        <color theme="5"/>
      </left>
      <right style="thick">
        <color theme="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medium">
        <color rgb="FF0070C0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thick">
        <color theme="5"/>
      </right>
      <top style="thin">
        <color theme="4"/>
      </top>
      <bottom style="thin">
        <color theme="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165" fontId="6" fillId="0" borderId="6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165" fontId="6" fillId="0" borderId="9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0" fillId="0" borderId="0" xfId="0" quotePrefix="1" applyAlignment="1">
      <alignment horizontal="center" vertical="top"/>
    </xf>
    <xf numFmtId="9" fontId="0" fillId="0" borderId="17" xfId="1" applyFont="1" applyBorder="1" applyAlignment="1" applyProtection="1">
      <alignment horizontal="right" vertical="center" wrapText="1"/>
    </xf>
    <xf numFmtId="9" fontId="0" fillId="0" borderId="3" xfId="1" applyFont="1" applyBorder="1" applyAlignment="1" applyProtection="1">
      <alignment horizontal="right" vertical="center" wrapText="1"/>
      <protection locked="0"/>
    </xf>
    <xf numFmtId="9" fontId="0" fillId="0" borderId="14" xfId="1" applyFont="1" applyBorder="1" applyAlignment="1" applyProtection="1">
      <alignment horizontal="right" vertical="center" wrapText="1"/>
    </xf>
    <xf numFmtId="1" fontId="0" fillId="0" borderId="3" xfId="0" applyNumberFormat="1" applyBorder="1" applyAlignment="1" applyProtection="1">
      <alignment horizontal="right" vertical="center" wrapText="1"/>
      <protection locked="0"/>
    </xf>
    <xf numFmtId="0" fontId="0" fillId="0" borderId="14" xfId="2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164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indent="1"/>
    </xf>
    <xf numFmtId="164" fontId="0" fillId="0" borderId="0" xfId="0" applyNumberFormat="1" applyAlignment="1">
      <alignment horizontal="right" vertical="center" wrapText="1"/>
    </xf>
    <xf numFmtId="0" fontId="0" fillId="0" borderId="14" xfId="0" applyBorder="1" applyAlignment="1">
      <alignment horizontal="left" vertical="top" indent="1"/>
    </xf>
    <xf numFmtId="0" fontId="0" fillId="0" borderId="14" xfId="0" applyBorder="1" applyAlignment="1">
      <alignment horizontal="left" vertical="top" wrapText="1" indent="1"/>
    </xf>
    <xf numFmtId="0" fontId="0" fillId="0" borderId="14" xfId="0" applyBorder="1" applyAlignment="1">
      <alignment horizontal="right" vertical="center" wrapText="1"/>
    </xf>
    <xf numFmtId="9" fontId="0" fillId="0" borderId="14" xfId="0" applyNumberFormat="1" applyBorder="1" applyAlignment="1">
      <alignment horizontal="left" vertical="top" wrapText="1" indent="1"/>
    </xf>
    <xf numFmtId="9" fontId="0" fillId="0" borderId="22" xfId="1" applyFont="1" applyBorder="1" applyAlignment="1" applyProtection="1">
      <alignment horizontal="right" vertical="center" wrapText="1"/>
    </xf>
    <xf numFmtId="1" fontId="0" fillId="0" borderId="14" xfId="0" applyNumberFormat="1" applyBorder="1" applyAlignment="1">
      <alignment horizontal="right" vertical="center" wrapText="1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 wrapText="1" indent="1"/>
    </xf>
    <xf numFmtId="9" fontId="0" fillId="0" borderId="21" xfId="1" applyFont="1" applyBorder="1" applyAlignment="1" applyProtection="1">
      <alignment horizontal="right" vertical="center" wrapText="1"/>
    </xf>
    <xf numFmtId="166" fontId="0" fillId="0" borderId="14" xfId="1" applyNumberFormat="1" applyFont="1" applyBorder="1" applyAlignment="1" applyProtection="1">
      <alignment horizontal="right" vertical="center" wrapText="1"/>
    </xf>
    <xf numFmtId="166" fontId="0" fillId="0" borderId="17" xfId="1" applyNumberFormat="1" applyFont="1" applyBorder="1" applyAlignment="1" applyProtection="1">
      <alignment horizontal="right" vertical="center" wrapText="1"/>
    </xf>
    <xf numFmtId="1" fontId="0" fillId="0" borderId="17" xfId="0" applyNumberFormat="1" applyBorder="1" applyAlignment="1">
      <alignment horizontal="right" vertical="center" wrapText="1"/>
    </xf>
    <xf numFmtId="9" fontId="0" fillId="0" borderId="17" xfId="0" applyNumberFormat="1" applyBorder="1" applyAlignment="1">
      <alignment horizontal="left" vertical="top" wrapText="1" indent="1"/>
    </xf>
    <xf numFmtId="0" fontId="8" fillId="0" borderId="0" xfId="0" applyFont="1"/>
    <xf numFmtId="1" fontId="0" fillId="0" borderId="1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left" vertical="top" wrapText="1" indent="2"/>
    </xf>
    <xf numFmtId="0" fontId="2" fillId="2" borderId="14" xfId="0" applyFont="1" applyFill="1" applyBorder="1" applyAlignment="1">
      <alignment horizontal="left" vertical="top" indent="1"/>
    </xf>
    <xf numFmtId="0" fontId="2" fillId="2" borderId="14" xfId="0" applyFont="1" applyFill="1" applyBorder="1" applyAlignment="1">
      <alignment horizontal="left" vertical="top" wrapText="1" indent="1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6" fillId="0" borderId="23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64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164" fontId="6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vertical="center" wrapText="1"/>
    </xf>
    <xf numFmtId="3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165" fontId="6" fillId="5" borderId="0" xfId="0" applyNumberFormat="1" applyFont="1" applyFill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0" fillId="4" borderId="18" xfId="0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  <xf numFmtId="0" fontId="0" fillId="4" borderId="15" xfId="0" applyFill="1" applyBorder="1" applyAlignment="1">
      <alignment vertical="top"/>
    </xf>
    <xf numFmtId="0" fontId="0" fillId="4" borderId="18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0" fillId="0" borderId="14" xfId="0" applyBorder="1" applyAlignment="1">
      <alignment vertical="top"/>
    </xf>
    <xf numFmtId="0" fontId="5" fillId="0" borderId="12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0" fillId="4" borderId="14" xfId="0" applyFill="1" applyBorder="1" applyAlignment="1">
      <alignment horizontal="left" vertical="top"/>
    </xf>
    <xf numFmtId="0" fontId="5" fillId="3" borderId="15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left" vertical="top"/>
    </xf>
    <xf numFmtId="0" fontId="5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 wrapText="1"/>
    </xf>
    <xf numFmtId="0" fontId="14" fillId="3" borderId="15" xfId="0" applyFont="1" applyFill="1" applyBorder="1" applyAlignment="1">
      <alignment horizontal="left" vertical="top"/>
    </xf>
    <xf numFmtId="0" fontId="14" fillId="3" borderId="18" xfId="0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top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561975</xdr:colOff>
      <xdr:row>0</xdr:row>
      <xdr:rowOff>0</xdr:rowOff>
    </xdr:from>
    <xdr:to>
      <xdr:col>26</xdr:col>
      <xdr:colOff>266700</xdr:colOff>
      <xdr:row>0</xdr:row>
      <xdr:rowOff>710391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9088842" y="-906867"/>
          <a:ext cx="710391" cy="25241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85725</xdr:rowOff>
    </xdr:from>
    <xdr:to>
      <xdr:col>20</xdr:col>
      <xdr:colOff>485775</xdr:colOff>
      <xdr:row>0</xdr:row>
      <xdr:rowOff>628650</xdr:rowOff>
    </xdr:to>
    <xdr:pic>
      <xdr:nvPicPr>
        <xdr:cNvPr id="9" name="Imagem 1">
          <a:extLst>
            <a:ext uri="{FF2B5EF4-FFF2-40B4-BE49-F238E27FC236}">
              <a16:creationId xmlns:a16="http://schemas.microsoft.com/office/drawing/2014/main" id="{EC76FC41-FFC1-EEC9-DF19-400E622A8106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85725"/>
          <a:ext cx="8010525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714375</xdr:colOff>
      <xdr:row>0</xdr:row>
      <xdr:rowOff>0</xdr:rowOff>
    </xdr:from>
    <xdr:to>
      <xdr:col>7</xdr:col>
      <xdr:colOff>1009650</xdr:colOff>
      <xdr:row>0</xdr:row>
      <xdr:rowOff>710391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8612592" y="-906867"/>
          <a:ext cx="710391" cy="25241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123825</xdr:rowOff>
    </xdr:from>
    <xdr:to>
      <xdr:col>4</xdr:col>
      <xdr:colOff>590550</xdr:colOff>
      <xdr:row>0</xdr:row>
      <xdr:rowOff>666750</xdr:rowOff>
    </xdr:to>
    <xdr:pic>
      <xdr:nvPicPr>
        <xdr:cNvPr id="14" name="Imagem 3">
          <a:extLst>
            <a:ext uri="{FF2B5EF4-FFF2-40B4-BE49-F238E27FC236}">
              <a16:creationId xmlns:a16="http://schemas.microsoft.com/office/drawing/2014/main" id="{644A20C4-283F-4963-AAE5-7D8D79CD92D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23825"/>
          <a:ext cx="7505700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918484</xdr:colOff>
      <xdr:row>0</xdr:row>
      <xdr:rowOff>0</xdr:rowOff>
    </xdr:from>
    <xdr:to>
      <xdr:col>13</xdr:col>
      <xdr:colOff>1061359</xdr:colOff>
      <xdr:row>1</xdr:row>
      <xdr:rowOff>4203</xdr:rowOff>
    </xdr:to>
    <xdr:pic>
      <xdr:nvPicPr>
        <xdr:cNvPr id="9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1274820" y="-707511"/>
          <a:ext cx="556653" cy="19716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38100</xdr:rowOff>
    </xdr:from>
    <xdr:to>
      <xdr:col>7</xdr:col>
      <xdr:colOff>1371600</xdr:colOff>
      <xdr:row>0</xdr:row>
      <xdr:rowOff>523875</xdr:rowOff>
    </xdr:to>
    <xdr:pic>
      <xdr:nvPicPr>
        <xdr:cNvPr id="10" name="Imagem 3">
          <a:extLst>
            <a:ext uri="{FF2B5EF4-FFF2-40B4-BE49-F238E27FC236}">
              <a16:creationId xmlns:a16="http://schemas.microsoft.com/office/drawing/2014/main" id="{D5914241-2A8E-4FD8-9AD9-2E942A53A678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38100"/>
          <a:ext cx="6791325" cy="485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225668</xdr:colOff>
      <xdr:row>0</xdr:row>
      <xdr:rowOff>0</xdr:rowOff>
    </xdr:from>
    <xdr:to>
      <xdr:col>16</xdr:col>
      <xdr:colOff>22977</xdr:colOff>
      <xdr:row>0</xdr:row>
      <xdr:rowOff>666749</xdr:rowOff>
    </xdr:to>
    <xdr:pic>
      <xdr:nvPicPr>
        <xdr:cNvPr id="7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1001873" y="-851155"/>
          <a:ext cx="666749" cy="236905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104775</xdr:rowOff>
    </xdr:from>
    <xdr:to>
      <xdr:col>11</xdr:col>
      <xdr:colOff>190500</xdr:colOff>
      <xdr:row>0</xdr:row>
      <xdr:rowOff>647700</xdr:rowOff>
    </xdr:to>
    <xdr:pic>
      <xdr:nvPicPr>
        <xdr:cNvPr id="6" name="Imagem 3">
          <a:extLst>
            <a:ext uri="{FF2B5EF4-FFF2-40B4-BE49-F238E27FC236}">
              <a16:creationId xmlns:a16="http://schemas.microsoft.com/office/drawing/2014/main" id="{4F0639C4-8C58-41D6-B1EC-E6BB1021FF6E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04775"/>
          <a:ext cx="7505700" cy="542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0</xdr:row>
      <xdr:rowOff>0</xdr:rowOff>
    </xdr:from>
    <xdr:to>
      <xdr:col>12</xdr:col>
      <xdr:colOff>61988</xdr:colOff>
      <xdr:row>0</xdr:row>
      <xdr:rowOff>628650</xdr:rowOff>
    </xdr:to>
    <xdr:pic>
      <xdr:nvPicPr>
        <xdr:cNvPr id="7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1032369" y="-802519"/>
          <a:ext cx="628650" cy="22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95250</xdr:rowOff>
    </xdr:from>
    <xdr:to>
      <xdr:col>7</xdr:col>
      <xdr:colOff>914400</xdr:colOff>
      <xdr:row>0</xdr:row>
      <xdr:rowOff>638175</xdr:rowOff>
    </xdr:to>
    <xdr:pic>
      <xdr:nvPicPr>
        <xdr:cNvPr id="6" name="Imagem 3">
          <a:extLst>
            <a:ext uri="{FF2B5EF4-FFF2-40B4-BE49-F238E27FC236}">
              <a16:creationId xmlns:a16="http://schemas.microsoft.com/office/drawing/2014/main" id="{190905CA-6C58-4CDD-A2D4-6FC64C3A6E2B}"/>
            </a:ext>
            <a:ext uri="{147F2762-F138-4A5C-976F-8EAC2B608ADB}">
              <a16:predDERef xmlns:a16="http://schemas.microsoft.com/office/drawing/2014/main" pre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95250"/>
          <a:ext cx="7505700" cy="542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0</xdr:rowOff>
    </xdr:from>
    <xdr:to>
      <xdr:col>12</xdr:col>
      <xdr:colOff>100088</xdr:colOff>
      <xdr:row>0</xdr:row>
      <xdr:rowOff>628650</xdr:rowOff>
    </xdr:to>
    <xdr:pic>
      <xdr:nvPicPr>
        <xdr:cNvPr id="9" name="Imagem 2">
          <a:extLst>
            <a:ext uri="{FF2B5EF4-FFF2-40B4-BE49-F238E27FC236}">
              <a16:creationId xmlns:a16="http://schemas.microsoft.com/office/drawing/2014/main" id="{F4F014D4-8B9A-48FF-B37A-F255743728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8451094" y="-421519"/>
          <a:ext cx="628650" cy="22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9</xdr:col>
      <xdr:colOff>476250</xdr:colOff>
      <xdr:row>0</xdr:row>
      <xdr:rowOff>638175</xdr:rowOff>
    </xdr:to>
    <xdr:pic>
      <xdr:nvPicPr>
        <xdr:cNvPr id="10" name="Imagem 3">
          <a:extLst>
            <a:ext uri="{FF2B5EF4-FFF2-40B4-BE49-F238E27FC236}">
              <a16:creationId xmlns:a16="http://schemas.microsoft.com/office/drawing/2014/main" id="{229E9910-2624-4A78-9A14-481FFF947B7B}"/>
            </a:ext>
            <a:ext uri="{147F2762-F138-4A5C-976F-8EAC2B608ADB}">
              <a16:predDERef xmlns:a16="http://schemas.microsoft.com/office/drawing/2014/main" pre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0"/>
          <a:ext cx="750570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7"/>
  <sheetViews>
    <sheetView showGridLines="0" tabSelected="1" zoomScaleNormal="100" workbookViewId="0">
      <selection activeCell="H63" sqref="H63"/>
    </sheetView>
  </sheetViews>
  <sheetFormatPr defaultColWidth="9.140625" defaultRowHeight="15.75" x14ac:dyDescent="0.25"/>
  <cols>
    <col min="1" max="1" width="1.7109375" style="3" customWidth="1"/>
    <col min="2" max="2" width="3.7109375" style="3" customWidth="1"/>
    <col min="3" max="3" width="3.7109375" style="2" customWidth="1"/>
    <col min="4" max="6" width="3.7109375" style="3" customWidth="1"/>
    <col min="7" max="20" width="6.7109375" style="3" customWidth="1"/>
    <col min="21" max="21" width="8.7109375" style="3" customWidth="1"/>
    <col min="22" max="30" width="6.7109375" style="3" customWidth="1"/>
    <col min="31" max="31" width="1.7109375" style="3" customWidth="1"/>
    <col min="32" max="16384" width="9.140625" style="3"/>
  </cols>
  <sheetData>
    <row r="1" spans="1:30" s="11" customFormat="1" ht="57.75" customHeight="1" thickBot="1" x14ac:dyDescent="0.3">
      <c r="A1" s="101"/>
      <c r="B1" s="101"/>
      <c r="C1" s="101"/>
      <c r="D1" s="101"/>
      <c r="E1" s="101"/>
      <c r="F1" s="101"/>
      <c r="G1" s="101"/>
    </row>
    <row r="2" spans="1:30" ht="5.25" customHeight="1" x14ac:dyDescent="0.25"/>
    <row r="3" spans="1:30" ht="31.5" x14ac:dyDescent="0.25">
      <c r="B3" s="1" t="s">
        <v>0</v>
      </c>
    </row>
    <row r="4" spans="1:30" ht="24" customHeight="1" x14ac:dyDescent="0.25">
      <c r="B4" s="4" t="s">
        <v>1</v>
      </c>
    </row>
    <row r="5" spans="1:30" ht="5.0999999999999996" customHeight="1" x14ac:dyDescent="0.25">
      <c r="C5" s="5"/>
      <c r="D5" s="6"/>
      <c r="E5" s="6"/>
      <c r="F5" s="7"/>
      <c r="G5" s="7"/>
      <c r="H5" s="7"/>
    </row>
    <row r="6" spans="1:30" ht="20.100000000000001" customHeight="1" x14ac:dyDescent="0.25"/>
    <row r="7" spans="1:30" ht="60" customHeight="1" x14ac:dyDescent="0.25">
      <c r="C7" s="102" t="s">
        <v>2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</row>
    <row r="8" spans="1:30" ht="5.0999999999999996" customHeight="1" x14ac:dyDescent="0.25">
      <c r="C8" s="5"/>
      <c r="D8" s="6"/>
      <c r="E8" s="6"/>
      <c r="F8" s="7"/>
      <c r="G8" s="7"/>
      <c r="H8" s="7"/>
    </row>
    <row r="9" spans="1:30" ht="15.75" customHeight="1" x14ac:dyDescent="0.25">
      <c r="C9" s="102" t="s">
        <v>3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</row>
    <row r="10" spans="1:30" ht="5.0999999999999996" customHeight="1" x14ac:dyDescent="0.25">
      <c r="C10" s="5"/>
      <c r="D10" s="6"/>
      <c r="E10" s="6"/>
      <c r="F10" s="7"/>
      <c r="G10" s="7"/>
      <c r="H10" s="7"/>
    </row>
    <row r="11" spans="1:30" ht="15.75" customHeight="1" x14ac:dyDescent="0.25"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</row>
    <row r="12" spans="1:30" x14ac:dyDescent="0.25">
      <c r="C12" s="103" t="s">
        <v>4</v>
      </c>
      <c r="D12" s="103"/>
      <c r="E12" s="103"/>
      <c r="F12" s="103"/>
      <c r="G12" s="103"/>
      <c r="H12" s="103"/>
    </row>
    <row r="13" spans="1:30" ht="5.0999999999999996" customHeight="1" x14ac:dyDescent="0.25"/>
    <row r="14" spans="1:30" x14ac:dyDescent="0.25">
      <c r="D14" s="102" t="s">
        <v>5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</row>
    <row r="15" spans="1:30" x14ac:dyDescent="0.25">
      <c r="D15" s="102" t="s">
        <v>6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1:30" x14ac:dyDescent="0.25">
      <c r="D16" s="102" t="s">
        <v>7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</row>
    <row r="17" spans="3:30" x14ac:dyDescent="0.25">
      <c r="D17" s="102" t="s">
        <v>8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9" spans="3:30" x14ac:dyDescent="0.25">
      <c r="C19" s="103" t="s">
        <v>9</v>
      </c>
      <c r="D19" s="103"/>
      <c r="E19" s="103"/>
      <c r="F19" s="103"/>
      <c r="G19" s="103"/>
      <c r="H19" s="103"/>
    </row>
    <row r="20" spans="3:30" ht="5.0999999999999996" customHeight="1" x14ac:dyDescent="0.25"/>
    <row r="21" spans="3:30" ht="30" customHeight="1" x14ac:dyDescent="0.25">
      <c r="D21" s="102" t="s">
        <v>10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</row>
    <row r="22" spans="3:30" ht="30" customHeight="1" x14ac:dyDescent="0.25"/>
    <row r="23" spans="3:30" x14ac:dyDescent="0.25">
      <c r="C23" s="103" t="s">
        <v>11</v>
      </c>
      <c r="D23" s="103"/>
      <c r="E23" s="103"/>
      <c r="F23" s="103"/>
      <c r="G23" s="103"/>
      <c r="H23" s="103"/>
    </row>
    <row r="24" spans="3:30" ht="5.0999999999999996" customHeight="1" x14ac:dyDescent="0.25"/>
    <row r="25" spans="3:30" ht="15.75" customHeight="1" x14ac:dyDescent="0.25">
      <c r="D25" s="102" t="s">
        <v>12</v>
      </c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</row>
    <row r="26" spans="3:30" ht="15.75" customHeight="1" x14ac:dyDescent="0.25">
      <c r="D26" s="102" t="s">
        <v>13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</row>
    <row r="27" spans="3:30" ht="30" customHeight="1" x14ac:dyDescent="0.25">
      <c r="D27" s="102" t="s">
        <v>14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</row>
    <row r="28" spans="3:30" ht="15.75" customHeight="1" x14ac:dyDescent="0.25">
      <c r="D28" s="102" t="s">
        <v>15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</row>
    <row r="29" spans="3:30" ht="15.75" customHeight="1" x14ac:dyDescent="0.25">
      <c r="D29" s="14" t="s">
        <v>16</v>
      </c>
      <c r="E29" s="102" t="s">
        <v>17</v>
      </c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</row>
    <row r="30" spans="3:30" ht="45" customHeight="1" x14ac:dyDescent="0.25">
      <c r="D30" s="14" t="s">
        <v>16</v>
      </c>
      <c r="E30" s="102" t="s">
        <v>18</v>
      </c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</row>
    <row r="31" spans="3:30" ht="15.75" customHeight="1" x14ac:dyDescent="0.25">
      <c r="D31" s="14" t="s">
        <v>16</v>
      </c>
      <c r="E31" s="102" t="s">
        <v>19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</row>
    <row r="32" spans="3:30" ht="15.75" customHeight="1" x14ac:dyDescent="0.25"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</row>
    <row r="33" spans="4:30" ht="15.75" customHeight="1" x14ac:dyDescent="0.25">
      <c r="D33" s="102" t="s">
        <v>20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</row>
    <row r="34" spans="4:30" ht="15.75" customHeight="1" x14ac:dyDescent="0.25"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4:30" ht="15.75" customHeight="1" x14ac:dyDescent="0.25">
      <c r="D35" s="102" t="s">
        <v>21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</row>
    <row r="36" spans="4:30" x14ac:dyDescent="0.25">
      <c r="D36" s="14" t="s">
        <v>16</v>
      </c>
      <c r="E36" s="102" t="s">
        <v>22</v>
      </c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</row>
    <row r="37" spans="4:30" ht="30" customHeight="1" x14ac:dyDescent="0.25">
      <c r="D37" s="14" t="s">
        <v>16</v>
      </c>
      <c r="E37" s="102" t="s">
        <v>23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</row>
    <row r="38" spans="4:30" ht="45" customHeight="1" x14ac:dyDescent="0.25">
      <c r="D38" s="14" t="s">
        <v>16</v>
      </c>
      <c r="E38" s="102" t="s">
        <v>24</v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</row>
    <row r="39" spans="4:30" ht="45" customHeight="1" x14ac:dyDescent="0.25">
      <c r="D39" s="14" t="s">
        <v>16</v>
      </c>
      <c r="E39" s="102" t="s">
        <v>25</v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</row>
    <row r="40" spans="4:30" x14ac:dyDescent="0.25">
      <c r="D40" s="14" t="s">
        <v>16</v>
      </c>
      <c r="E40" s="102" t="s">
        <v>26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</row>
    <row r="41" spans="4:30" x14ac:dyDescent="0.25">
      <c r="D41" s="1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4:30" x14ac:dyDescent="0.25">
      <c r="D42" s="102" t="s">
        <v>27</v>
      </c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</row>
    <row r="43" spans="4:30" x14ac:dyDescent="0.25">
      <c r="D43" s="102" t="s">
        <v>28</v>
      </c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</row>
    <row r="44" spans="4:30" x14ac:dyDescent="0.25">
      <c r="D44" s="102" t="s">
        <v>29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</row>
    <row r="45" spans="4:30" x14ac:dyDescent="0.25">
      <c r="D45" s="14" t="s">
        <v>16</v>
      </c>
      <c r="E45" s="102" t="s">
        <v>30</v>
      </c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</row>
    <row r="46" spans="4:30" x14ac:dyDescent="0.25">
      <c r="D46" s="14" t="s">
        <v>16</v>
      </c>
      <c r="E46" s="102" t="s">
        <v>31</v>
      </c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</row>
    <row r="47" spans="4:30" x14ac:dyDescent="0.25">
      <c r="D47" s="14" t="s">
        <v>16</v>
      </c>
      <c r="E47" s="102" t="s">
        <v>32</v>
      </c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</row>
    <row r="48" spans="4:30" ht="30" customHeight="1" x14ac:dyDescent="0.25">
      <c r="D48" s="102" t="s">
        <v>33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</row>
    <row r="49" spans="4:30" x14ac:dyDescent="0.25">
      <c r="D49" s="102" t="s">
        <v>34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</row>
    <row r="51" spans="4:30" x14ac:dyDescent="0.25">
      <c r="D51" s="102" t="s">
        <v>35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</row>
    <row r="53" spans="4:30" x14ac:dyDescent="0.25">
      <c r="D53" s="50" t="s">
        <v>259</v>
      </c>
    </row>
    <row r="54" spans="4:30" x14ac:dyDescent="0.25">
      <c r="D54" s="3" t="s">
        <v>255</v>
      </c>
    </row>
    <row r="55" spans="4:30" x14ac:dyDescent="0.25">
      <c r="D55" s="3" t="s">
        <v>256</v>
      </c>
    </row>
    <row r="56" spans="4:30" x14ac:dyDescent="0.25">
      <c r="D56" s="3" t="s">
        <v>257</v>
      </c>
    </row>
    <row r="57" spans="4:30" x14ac:dyDescent="0.25">
      <c r="D57" s="3" t="s">
        <v>258</v>
      </c>
    </row>
  </sheetData>
  <mergeCells count="36">
    <mergeCell ref="D48:AD48"/>
    <mergeCell ref="D43:AD43"/>
    <mergeCell ref="D44:AD44"/>
    <mergeCell ref="E45:AD45"/>
    <mergeCell ref="D14:AD14"/>
    <mergeCell ref="D15:AD15"/>
    <mergeCell ref="D32:AD32"/>
    <mergeCell ref="D51:AD51"/>
    <mergeCell ref="D28:AD28"/>
    <mergeCell ref="E29:AD29"/>
    <mergeCell ref="E30:AD30"/>
    <mergeCell ref="E31:AD31"/>
    <mergeCell ref="D33:AD33"/>
    <mergeCell ref="D35:AD35"/>
    <mergeCell ref="E36:AD36"/>
    <mergeCell ref="E37:AD37"/>
    <mergeCell ref="E38:AD38"/>
    <mergeCell ref="E39:AD39"/>
    <mergeCell ref="E40:AD40"/>
    <mergeCell ref="D49:AD49"/>
    <mergeCell ref="D42:AD42"/>
    <mergeCell ref="E47:AD47"/>
    <mergeCell ref="E46:AD46"/>
    <mergeCell ref="A1:G1"/>
    <mergeCell ref="C7:AD7"/>
    <mergeCell ref="C9:AD9"/>
    <mergeCell ref="C11:AD11"/>
    <mergeCell ref="D27:AD27"/>
    <mergeCell ref="D26:AD26"/>
    <mergeCell ref="D16:AD16"/>
    <mergeCell ref="D17:AD17"/>
    <mergeCell ref="C19:H19"/>
    <mergeCell ref="D21:AD21"/>
    <mergeCell ref="C23:H23"/>
    <mergeCell ref="D25:AD25"/>
    <mergeCell ref="C12:H12"/>
  </mergeCells>
  <pageMargins left="0.511811024" right="0.511811024" top="0.78740157499999996" bottom="0.78740157499999996" header="0.31496062000000002" footer="0.31496062000000002"/>
  <pageSetup paperSize="9" scale="50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8"/>
  <sheetViews>
    <sheetView showGridLines="0" workbookViewId="0">
      <selection activeCell="H25" sqref="H25"/>
    </sheetView>
  </sheetViews>
  <sheetFormatPr defaultColWidth="9.140625" defaultRowHeight="15" x14ac:dyDescent="0.25"/>
  <cols>
    <col min="1" max="1" width="2.7109375" style="27" customWidth="1"/>
    <col min="2" max="2" width="5.7109375" style="28" customWidth="1"/>
    <col min="3" max="3" width="5.7109375" style="29" customWidth="1"/>
    <col min="4" max="4" width="93.42578125" style="28" customWidth="1"/>
    <col min="5" max="5" width="15.140625" style="30" customWidth="1"/>
    <col min="6" max="7" width="9.140625" style="27"/>
    <col min="8" max="8" width="29.5703125" style="27" customWidth="1"/>
    <col min="9" max="9" width="9.140625" style="27"/>
    <col min="10" max="10" width="19.5703125" style="27" customWidth="1"/>
    <col min="11" max="16384" width="9.140625" style="27"/>
  </cols>
  <sheetData>
    <row r="1" spans="1:12" s="11" customFormat="1" ht="57.75" customHeight="1" x14ac:dyDescent="0.25">
      <c r="A1" s="101"/>
      <c r="B1" s="101"/>
      <c r="C1" s="101"/>
      <c r="D1" s="101"/>
      <c r="E1" s="101"/>
      <c r="F1" s="101"/>
      <c r="G1" s="101"/>
    </row>
    <row r="2" spans="1:12" s="20" customFormat="1" ht="18.75" x14ac:dyDescent="0.25">
      <c r="B2" s="120" t="s">
        <v>36</v>
      </c>
      <c r="C2" s="120"/>
      <c r="D2" s="120"/>
      <c r="E2" s="120"/>
      <c r="G2" s="21"/>
      <c r="I2" s="22"/>
      <c r="J2" s="22"/>
      <c r="L2" s="23"/>
    </row>
    <row r="3" spans="1:12" s="20" customFormat="1" ht="6" customHeight="1" x14ac:dyDescent="0.25">
      <c r="B3" s="24"/>
      <c r="C3" s="24"/>
      <c r="D3" s="24"/>
      <c r="E3" s="25"/>
      <c r="G3" s="21"/>
      <c r="I3" s="22"/>
      <c r="J3" s="22"/>
      <c r="L3" s="23"/>
    </row>
    <row r="4" spans="1:12" s="20" customFormat="1" ht="26.25" x14ac:dyDescent="0.25">
      <c r="B4" s="121" t="s">
        <v>37</v>
      </c>
      <c r="C4" s="121"/>
      <c r="D4" s="121"/>
      <c r="E4" s="121"/>
      <c r="G4" s="21"/>
      <c r="I4" s="22"/>
      <c r="J4" s="22"/>
      <c r="L4" s="23"/>
    </row>
    <row r="5" spans="1:12" s="20" customFormat="1" ht="12.75" x14ac:dyDescent="0.25">
      <c r="B5" s="24"/>
      <c r="C5" s="24"/>
      <c r="D5" s="24"/>
      <c r="E5" s="25"/>
      <c r="G5" s="21"/>
      <c r="I5" s="22"/>
      <c r="J5" s="22"/>
      <c r="L5" s="23"/>
    </row>
    <row r="6" spans="1:12" s="26" customFormat="1" ht="24.95" customHeight="1" x14ac:dyDescent="0.25">
      <c r="B6" s="123" t="s">
        <v>38</v>
      </c>
      <c r="C6" s="124"/>
      <c r="D6" s="124"/>
      <c r="E6" s="125"/>
    </row>
    <row r="8" spans="1:12" ht="15.75" x14ac:dyDescent="0.25">
      <c r="C8" s="126" t="s">
        <v>39</v>
      </c>
      <c r="D8" s="127"/>
      <c r="E8" s="128"/>
    </row>
    <row r="9" spans="1:12" ht="7.5" customHeight="1" thickBot="1" x14ac:dyDescent="0.3"/>
    <row r="10" spans="1:12" ht="16.5" thickTop="1" thickBot="1" x14ac:dyDescent="0.3">
      <c r="C10" s="105" t="s">
        <v>40</v>
      </c>
      <c r="D10" s="108"/>
      <c r="E10" s="18"/>
    </row>
    <row r="11" spans="1:12" ht="7.5" customHeight="1" thickTop="1" x14ac:dyDescent="0.25">
      <c r="D11" s="27"/>
    </row>
    <row r="12" spans="1:12" x14ac:dyDescent="0.25">
      <c r="C12" s="122" t="s">
        <v>41</v>
      </c>
      <c r="D12" s="122"/>
      <c r="E12" s="122"/>
    </row>
    <row r="13" spans="1:12" ht="15" customHeight="1" x14ac:dyDescent="0.25">
      <c r="D13" s="32" t="s">
        <v>42</v>
      </c>
      <c r="E13" s="17">
        <v>1.1000000000000001</v>
      </c>
    </row>
    <row r="14" spans="1:12" ht="15" customHeight="1" x14ac:dyDescent="0.25">
      <c r="D14" s="32" t="s">
        <v>43</v>
      </c>
      <c r="E14" s="33">
        <f>E10*E13</f>
        <v>0</v>
      </c>
    </row>
    <row r="15" spans="1:12" ht="7.5" customHeight="1" x14ac:dyDescent="0.25">
      <c r="B15" s="27"/>
      <c r="C15" s="27"/>
      <c r="D15" s="27"/>
      <c r="E15" s="27"/>
    </row>
    <row r="16" spans="1:12" x14ac:dyDescent="0.25">
      <c r="C16" s="113" t="s">
        <v>44</v>
      </c>
      <c r="D16" s="114"/>
      <c r="E16" s="115"/>
    </row>
    <row r="17" spans="2:6" ht="15" customHeight="1" x14ac:dyDescent="0.25">
      <c r="D17" s="34" t="s">
        <v>45</v>
      </c>
      <c r="E17" s="35">
        <v>0.15</v>
      </c>
    </row>
    <row r="18" spans="2:6" ht="15" customHeight="1" x14ac:dyDescent="0.25">
      <c r="D18" s="32" t="s">
        <v>46</v>
      </c>
      <c r="E18" s="36">
        <f>E14*E17</f>
        <v>0</v>
      </c>
    </row>
    <row r="19" spans="2:6" ht="7.5" customHeight="1" x14ac:dyDescent="0.25">
      <c r="B19" s="27"/>
      <c r="C19" s="27"/>
      <c r="D19" s="27"/>
    </row>
    <row r="20" spans="2:6" ht="15.75" thickBot="1" x14ac:dyDescent="0.3">
      <c r="C20" s="104" t="s">
        <v>47</v>
      </c>
      <c r="D20" s="104"/>
      <c r="E20" s="104"/>
      <c r="F20" s="3"/>
    </row>
    <row r="21" spans="2:6" ht="16.5" customHeight="1" thickTop="1" thickBot="1" x14ac:dyDescent="0.3">
      <c r="C21" s="28"/>
      <c r="D21" s="32" t="s">
        <v>48</v>
      </c>
      <c r="E21" s="16"/>
      <c r="F21" s="3"/>
    </row>
    <row r="22" spans="2:6" ht="15.75" customHeight="1" thickTop="1" x14ac:dyDescent="0.25">
      <c r="D22" s="32" t="s">
        <v>46</v>
      </c>
      <c r="E22" s="36">
        <f>E18*E21</f>
        <v>0</v>
      </c>
    </row>
    <row r="24" spans="2:6" ht="17.25" customHeight="1" x14ac:dyDescent="0.25">
      <c r="C24" s="107" t="s">
        <v>49</v>
      </c>
      <c r="D24" s="107"/>
      <c r="E24" s="107"/>
    </row>
    <row r="25" spans="2:6" ht="9" customHeight="1" thickBot="1" x14ac:dyDescent="0.3"/>
    <row r="26" spans="2:6" ht="16.5" thickTop="1" thickBot="1" x14ac:dyDescent="0.3">
      <c r="C26" s="109" t="s">
        <v>50</v>
      </c>
      <c r="D26" s="109"/>
      <c r="E26" s="18"/>
    </row>
    <row r="27" spans="2:6" ht="9" customHeight="1" thickTop="1" x14ac:dyDescent="0.25"/>
    <row r="28" spans="2:6" x14ac:dyDescent="0.25">
      <c r="C28" s="122" t="s">
        <v>51</v>
      </c>
      <c r="D28" s="122"/>
      <c r="E28" s="122"/>
    </row>
    <row r="29" spans="2:6" x14ac:dyDescent="0.25">
      <c r="D29" s="38" t="s">
        <v>52</v>
      </c>
      <c r="E29" s="39">
        <v>0.15</v>
      </c>
    </row>
    <row r="30" spans="2:6" x14ac:dyDescent="0.25">
      <c r="D30" s="32" t="s">
        <v>53</v>
      </c>
      <c r="E30" s="36">
        <f>E26*E29</f>
        <v>0</v>
      </c>
    </row>
    <row r="31" spans="2:6" ht="9" customHeight="1" x14ac:dyDescent="0.25"/>
    <row r="32" spans="2:6" ht="15.75" thickBot="1" x14ac:dyDescent="0.3">
      <c r="C32" s="104" t="s">
        <v>47</v>
      </c>
      <c r="D32" s="104"/>
      <c r="E32" s="104"/>
    </row>
    <row r="33" spans="2:6" ht="16.5" thickTop="1" thickBot="1" x14ac:dyDescent="0.3">
      <c r="C33" s="28"/>
      <c r="D33" s="32" t="s">
        <v>48</v>
      </c>
      <c r="E33" s="16"/>
      <c r="F33" s="3"/>
    </row>
    <row r="34" spans="2:6" ht="15.75" thickTop="1" x14ac:dyDescent="0.25">
      <c r="D34" s="32" t="s">
        <v>54</v>
      </c>
      <c r="E34" s="36">
        <f>E30*E33</f>
        <v>0</v>
      </c>
    </row>
    <row r="37" spans="2:6" s="26" customFormat="1" ht="24.95" customHeight="1" x14ac:dyDescent="0.25">
      <c r="B37" s="129" t="s">
        <v>55</v>
      </c>
      <c r="C37" s="130"/>
      <c r="D37" s="130"/>
      <c r="E37" s="131"/>
    </row>
    <row r="38" spans="2:6" ht="15.75" customHeight="1" thickBot="1" x14ac:dyDescent="0.3"/>
    <row r="39" spans="2:6" ht="16.5" thickTop="1" thickBot="1" x14ac:dyDescent="0.3">
      <c r="C39" s="105" t="s">
        <v>251</v>
      </c>
      <c r="D39" s="106"/>
      <c r="E39" s="18"/>
    </row>
    <row r="40" spans="2:6" ht="6" customHeight="1" thickTop="1" x14ac:dyDescent="0.25"/>
    <row r="41" spans="2:6" ht="17.25" customHeight="1" x14ac:dyDescent="0.25">
      <c r="C41" s="107" t="s">
        <v>56</v>
      </c>
      <c r="D41" s="107"/>
      <c r="E41" s="107"/>
    </row>
    <row r="42" spans="2:6" ht="6" customHeight="1" x14ac:dyDescent="0.25">
      <c r="C42" s="28"/>
      <c r="E42" s="28"/>
      <c r="F42" s="28"/>
    </row>
    <row r="43" spans="2:6" x14ac:dyDescent="0.25">
      <c r="C43" s="122" t="s">
        <v>57</v>
      </c>
      <c r="D43" s="122"/>
      <c r="E43" s="122"/>
    </row>
    <row r="44" spans="2:6" x14ac:dyDescent="0.25">
      <c r="D44" s="32" t="s">
        <v>246</v>
      </c>
      <c r="E44" s="40">
        <v>0.10199999999999999</v>
      </c>
    </row>
    <row r="45" spans="2:6" x14ac:dyDescent="0.25">
      <c r="D45" s="32" t="s">
        <v>58</v>
      </c>
      <c r="E45" s="36">
        <f>E39*E44</f>
        <v>0</v>
      </c>
    </row>
    <row r="46" spans="2:6" ht="6" customHeight="1" x14ac:dyDescent="0.25"/>
    <row r="47" spans="2:6" x14ac:dyDescent="0.25">
      <c r="C47" s="110" t="s">
        <v>59</v>
      </c>
      <c r="D47" s="111"/>
      <c r="E47" s="112"/>
    </row>
    <row r="48" spans="2:6" x14ac:dyDescent="0.25">
      <c r="D48" s="34" t="s">
        <v>60</v>
      </c>
      <c r="E48" s="17">
        <v>0.3</v>
      </c>
    </row>
    <row r="49" spans="3:6" x14ac:dyDescent="0.25">
      <c r="D49" s="32" t="s">
        <v>61</v>
      </c>
      <c r="E49" s="36">
        <f>E45*E48</f>
        <v>0</v>
      </c>
    </row>
    <row r="50" spans="3:6" ht="6" customHeight="1" x14ac:dyDescent="0.25"/>
    <row r="51" spans="3:6" ht="15.75" thickBot="1" x14ac:dyDescent="0.3">
      <c r="C51" s="104" t="s">
        <v>47</v>
      </c>
      <c r="D51" s="104"/>
      <c r="E51" s="104"/>
      <c r="F51" s="3"/>
    </row>
    <row r="52" spans="3:6" ht="16.5" thickTop="1" thickBot="1" x14ac:dyDescent="0.3">
      <c r="C52" s="28"/>
      <c r="D52" s="32" t="s">
        <v>48</v>
      </c>
      <c r="E52" s="16"/>
      <c r="F52" s="3"/>
    </row>
    <row r="53" spans="3:6" ht="15.75" thickTop="1" x14ac:dyDescent="0.25">
      <c r="D53" s="32" t="s">
        <v>61</v>
      </c>
      <c r="E53" s="36">
        <f>E49*E52</f>
        <v>0</v>
      </c>
    </row>
    <row r="55" spans="3:6" ht="15.75" x14ac:dyDescent="0.25">
      <c r="C55" s="126" t="s">
        <v>62</v>
      </c>
      <c r="D55" s="127"/>
      <c r="E55" s="128"/>
    </row>
    <row r="56" spans="3:6" ht="6" customHeight="1" x14ac:dyDescent="0.25"/>
    <row r="57" spans="3:6" x14ac:dyDescent="0.25">
      <c r="C57" s="122" t="s">
        <v>63</v>
      </c>
      <c r="D57" s="122"/>
      <c r="E57" s="122"/>
    </row>
    <row r="58" spans="3:6" x14ac:dyDescent="0.25">
      <c r="D58" s="38" t="s">
        <v>245</v>
      </c>
      <c r="E58" s="41">
        <v>0.27900000000000003</v>
      </c>
    </row>
    <row r="59" spans="3:6" x14ac:dyDescent="0.25">
      <c r="D59" s="32" t="s">
        <v>64</v>
      </c>
      <c r="E59" s="36">
        <f>E39*E58</f>
        <v>0</v>
      </c>
    </row>
    <row r="60" spans="3:6" ht="6" customHeight="1" x14ac:dyDescent="0.25"/>
    <row r="61" spans="3:6" x14ac:dyDescent="0.25">
      <c r="C61" s="122" t="s">
        <v>65</v>
      </c>
      <c r="D61" s="122"/>
      <c r="E61" s="122"/>
    </row>
    <row r="62" spans="3:6" x14ac:dyDescent="0.25">
      <c r="D62" s="38" t="s">
        <v>66</v>
      </c>
      <c r="E62" s="42">
        <f>E45</f>
        <v>0</v>
      </c>
    </row>
    <row r="63" spans="3:6" x14ac:dyDescent="0.25">
      <c r="D63" s="32" t="s">
        <v>252</v>
      </c>
      <c r="E63" s="17">
        <v>0.4</v>
      </c>
    </row>
    <row r="64" spans="3:6" x14ac:dyDescent="0.25">
      <c r="D64" s="32" t="s">
        <v>67</v>
      </c>
      <c r="E64" s="36">
        <f>E62*E63</f>
        <v>0</v>
      </c>
    </row>
    <row r="65" spans="2:6" x14ac:dyDescent="0.25">
      <c r="D65" s="32" t="s">
        <v>68</v>
      </c>
      <c r="E65" s="36">
        <f>E59-E64</f>
        <v>0</v>
      </c>
    </row>
    <row r="66" spans="2:6" ht="6" customHeight="1" x14ac:dyDescent="0.25"/>
    <row r="67" spans="2:6" x14ac:dyDescent="0.25">
      <c r="C67" s="122" t="s">
        <v>69</v>
      </c>
      <c r="D67" s="122"/>
      <c r="E67" s="122"/>
    </row>
    <row r="68" spans="2:6" x14ac:dyDescent="0.25">
      <c r="D68" s="43" t="s">
        <v>70</v>
      </c>
      <c r="E68" s="15">
        <v>0.25</v>
      </c>
    </row>
    <row r="69" spans="2:6" x14ac:dyDescent="0.25">
      <c r="D69" s="32" t="s">
        <v>71</v>
      </c>
      <c r="E69" s="36">
        <f>E65*E68</f>
        <v>0</v>
      </c>
    </row>
    <row r="70" spans="2:6" ht="6" customHeight="1" x14ac:dyDescent="0.25"/>
    <row r="71" spans="2:6" ht="15.75" thickBot="1" x14ac:dyDescent="0.3">
      <c r="C71" s="104" t="s">
        <v>47</v>
      </c>
      <c r="D71" s="104"/>
      <c r="E71" s="104"/>
      <c r="F71" s="3"/>
    </row>
    <row r="72" spans="2:6" ht="16.5" thickTop="1" thickBot="1" x14ac:dyDescent="0.3">
      <c r="C72" s="28"/>
      <c r="D72" s="38" t="s">
        <v>48</v>
      </c>
      <c r="E72" s="16"/>
      <c r="F72" s="3"/>
    </row>
    <row r="73" spans="2:6" ht="15.75" thickTop="1" x14ac:dyDescent="0.25">
      <c r="D73" s="32" t="s">
        <v>71</v>
      </c>
      <c r="E73" s="36">
        <f>E69*E72</f>
        <v>0</v>
      </c>
    </row>
    <row r="75" spans="2:6" x14ac:dyDescent="0.25">
      <c r="C75" s="28"/>
    </row>
    <row r="76" spans="2:6" s="26" customFormat="1" ht="24.95" customHeight="1" x14ac:dyDescent="0.25">
      <c r="B76" s="123" t="s">
        <v>72</v>
      </c>
      <c r="C76" s="124"/>
      <c r="D76" s="124"/>
      <c r="E76" s="125"/>
    </row>
    <row r="78" spans="2:6" ht="15.75" x14ac:dyDescent="0.25">
      <c r="C78" s="107" t="s">
        <v>73</v>
      </c>
      <c r="D78" s="107"/>
      <c r="E78" s="107"/>
    </row>
    <row r="79" spans="2:6" ht="6.75" customHeight="1" thickBot="1" x14ac:dyDescent="0.3"/>
    <row r="80" spans="2:6" ht="16.5" thickTop="1" thickBot="1" x14ac:dyDescent="0.3">
      <c r="C80" s="31" t="s">
        <v>74</v>
      </c>
      <c r="D80" s="32"/>
      <c r="E80" s="18"/>
    </row>
    <row r="81" spans="3:9" ht="6.75" customHeight="1" thickTop="1" x14ac:dyDescent="0.25">
      <c r="C81" s="27"/>
      <c r="D81" s="27"/>
    </row>
    <row r="82" spans="3:9" x14ac:dyDescent="0.25">
      <c r="C82" s="122" t="s">
        <v>75</v>
      </c>
      <c r="D82" s="122"/>
      <c r="E82" s="122"/>
      <c r="F82" s="3"/>
    </row>
    <row r="83" spans="3:9" x14ac:dyDescent="0.25">
      <c r="D83" s="32" t="s">
        <v>76</v>
      </c>
      <c r="E83" s="36">
        <f>E80/2</f>
        <v>0</v>
      </c>
    </row>
    <row r="84" spans="3:9" ht="6.75" customHeight="1" x14ac:dyDescent="0.25"/>
    <row r="85" spans="3:9" x14ac:dyDescent="0.25">
      <c r="C85" s="116" t="s">
        <v>77</v>
      </c>
      <c r="D85" s="117"/>
      <c r="E85" s="118"/>
    </row>
    <row r="86" spans="3:9" x14ac:dyDescent="0.25">
      <c r="D86" s="32" t="s">
        <v>78</v>
      </c>
      <c r="E86" s="17">
        <v>0.12</v>
      </c>
    </row>
    <row r="87" spans="3:9" x14ac:dyDescent="0.25">
      <c r="D87" s="32" t="s">
        <v>79</v>
      </c>
      <c r="E87" s="36">
        <f>E83*E86</f>
        <v>0</v>
      </c>
    </row>
    <row r="88" spans="3:9" ht="6.75" customHeight="1" x14ac:dyDescent="0.25"/>
    <row r="89" spans="3:9" x14ac:dyDescent="0.25">
      <c r="C89" s="113" t="s">
        <v>80</v>
      </c>
      <c r="D89" s="114"/>
      <c r="E89" s="115"/>
    </row>
    <row r="90" spans="3:9" x14ac:dyDescent="0.25">
      <c r="D90" s="32" t="s">
        <v>78</v>
      </c>
      <c r="E90" s="17">
        <v>0.04</v>
      </c>
    </row>
    <row r="91" spans="3:9" x14ac:dyDescent="0.25">
      <c r="D91" s="32" t="s">
        <v>81</v>
      </c>
      <c r="E91" s="19">
        <f>E83*E90</f>
        <v>0</v>
      </c>
    </row>
    <row r="92" spans="3:9" ht="6.75" customHeight="1" x14ac:dyDescent="0.25">
      <c r="C92" s="28"/>
      <c r="E92" s="28"/>
      <c r="F92" s="28"/>
      <c r="G92" s="28"/>
      <c r="I92" s="44"/>
    </row>
    <row r="93" spans="3:9" x14ac:dyDescent="0.25">
      <c r="C93" s="122" t="s">
        <v>82</v>
      </c>
      <c r="D93" s="122"/>
      <c r="E93" s="122"/>
    </row>
    <row r="94" spans="3:9" x14ac:dyDescent="0.25">
      <c r="D94" s="32" t="s">
        <v>78</v>
      </c>
      <c r="E94" s="17">
        <v>0.02</v>
      </c>
    </row>
    <row r="95" spans="3:9" x14ac:dyDescent="0.25">
      <c r="C95" s="28"/>
      <c r="D95" s="32" t="s">
        <v>83</v>
      </c>
      <c r="E95" s="36">
        <f>E83*E94</f>
        <v>0</v>
      </c>
    </row>
    <row r="96" spans="3:9" ht="6.75" customHeight="1" x14ac:dyDescent="0.25">
      <c r="D96" s="29"/>
      <c r="E96" s="29"/>
      <c r="F96" s="29"/>
      <c r="G96" s="29"/>
      <c r="H96" s="29"/>
    </row>
    <row r="97" spans="2:5" ht="15.75" thickBot="1" x14ac:dyDescent="0.3">
      <c r="C97" s="104" t="s">
        <v>47</v>
      </c>
      <c r="D97" s="104"/>
      <c r="E97" s="104"/>
    </row>
    <row r="98" spans="2:5" ht="16.5" thickTop="1" thickBot="1" x14ac:dyDescent="0.3">
      <c r="D98" s="38" t="s">
        <v>48</v>
      </c>
      <c r="E98" s="16"/>
    </row>
    <row r="99" spans="2:5" ht="15.75" thickTop="1" x14ac:dyDescent="0.25">
      <c r="C99" s="28"/>
      <c r="D99" s="32" t="s">
        <v>84</v>
      </c>
      <c r="E99" s="45">
        <f>E83*E98</f>
        <v>0</v>
      </c>
    </row>
    <row r="100" spans="2:5" x14ac:dyDescent="0.25">
      <c r="C100" s="28"/>
      <c r="D100" s="32" t="s">
        <v>85</v>
      </c>
      <c r="E100" s="45">
        <f>(E87+E91+E95)*E98</f>
        <v>0</v>
      </c>
    </row>
    <row r="101" spans="2:5" x14ac:dyDescent="0.25">
      <c r="C101" s="28"/>
      <c r="D101" s="46" t="s">
        <v>86</v>
      </c>
      <c r="E101" s="36">
        <f>E87*E98</f>
        <v>0</v>
      </c>
    </row>
    <row r="102" spans="2:5" x14ac:dyDescent="0.25">
      <c r="C102" s="28"/>
      <c r="D102" s="46" t="s">
        <v>87</v>
      </c>
      <c r="E102" s="36">
        <f>E91*E98</f>
        <v>0</v>
      </c>
    </row>
    <row r="103" spans="2:5" x14ac:dyDescent="0.25">
      <c r="C103" s="28"/>
      <c r="D103" s="46" t="s">
        <v>88</v>
      </c>
      <c r="E103" s="36">
        <f>E95*E98</f>
        <v>0</v>
      </c>
    </row>
    <row r="104" spans="2:5" x14ac:dyDescent="0.25">
      <c r="B104" s="27"/>
      <c r="C104" s="27"/>
      <c r="D104" s="27"/>
    </row>
    <row r="105" spans="2:5" ht="15.75" x14ac:dyDescent="0.25">
      <c r="C105" s="136" t="s">
        <v>89</v>
      </c>
      <c r="D105" s="137"/>
      <c r="E105" s="138"/>
    </row>
    <row r="106" spans="2:5" ht="8.25" customHeight="1" thickBot="1" x14ac:dyDescent="0.3">
      <c r="C106" s="28"/>
    </row>
    <row r="107" spans="2:5" ht="16.5" thickTop="1" thickBot="1" x14ac:dyDescent="0.3">
      <c r="C107" s="31" t="s">
        <v>90</v>
      </c>
      <c r="D107" s="32"/>
      <c r="E107" s="18"/>
    </row>
    <row r="108" spans="2:5" ht="8.25" customHeight="1" thickTop="1" x14ac:dyDescent="0.25"/>
    <row r="109" spans="2:5" ht="30.75" customHeight="1" x14ac:dyDescent="0.25">
      <c r="C109" s="135" t="s">
        <v>249</v>
      </c>
      <c r="D109" s="135"/>
      <c r="E109" s="135"/>
    </row>
    <row r="110" spans="2:5" x14ac:dyDescent="0.25">
      <c r="D110" s="38" t="s">
        <v>91</v>
      </c>
      <c r="E110" s="42">
        <f>E107/3</f>
        <v>0</v>
      </c>
    </row>
    <row r="111" spans="2:5" ht="8.25" customHeight="1" x14ac:dyDescent="0.25"/>
    <row r="112" spans="2:5" x14ac:dyDescent="0.25">
      <c r="C112" s="109" t="s">
        <v>247</v>
      </c>
      <c r="D112" s="109"/>
      <c r="E112" s="109"/>
    </row>
    <row r="113" spans="2:5" x14ac:dyDescent="0.25">
      <c r="C113" s="28"/>
      <c r="D113" s="32" t="s">
        <v>248</v>
      </c>
      <c r="E113" s="17">
        <v>1.4999999999999999E-2</v>
      </c>
    </row>
    <row r="114" spans="2:5" x14ac:dyDescent="0.25">
      <c r="C114" s="28"/>
      <c r="D114" s="32" t="s">
        <v>92</v>
      </c>
      <c r="E114" s="36">
        <f>E110*E113</f>
        <v>0</v>
      </c>
    </row>
    <row r="115" spans="2:5" ht="8.25" customHeight="1" x14ac:dyDescent="0.25"/>
    <row r="116" spans="2:5" x14ac:dyDescent="0.25">
      <c r="C116" s="119" t="s">
        <v>93</v>
      </c>
      <c r="D116" s="119"/>
      <c r="E116" s="119"/>
    </row>
    <row r="117" spans="2:5" x14ac:dyDescent="0.25">
      <c r="C117" s="28"/>
      <c r="D117" s="32" t="s">
        <v>248</v>
      </c>
      <c r="E117" s="17">
        <v>0.66</v>
      </c>
    </row>
    <row r="118" spans="2:5" x14ac:dyDescent="0.25">
      <c r="C118" s="28"/>
      <c r="D118" s="32" t="s">
        <v>92</v>
      </c>
      <c r="E118" s="36">
        <f>E114*E117</f>
        <v>0</v>
      </c>
    </row>
    <row r="119" spans="2:5" ht="8.25" customHeight="1" x14ac:dyDescent="0.25">
      <c r="C119" s="28"/>
    </row>
    <row r="120" spans="2:5" ht="15.75" thickBot="1" x14ac:dyDescent="0.3">
      <c r="C120" s="104" t="s">
        <v>47</v>
      </c>
      <c r="D120" s="104"/>
      <c r="E120" s="104"/>
    </row>
    <row r="121" spans="2:5" ht="16.5" thickTop="1" thickBot="1" x14ac:dyDescent="0.3">
      <c r="D121" s="38" t="s">
        <v>48</v>
      </c>
      <c r="E121" s="16"/>
    </row>
    <row r="122" spans="2:5" ht="15" customHeight="1" thickTop="1" x14ac:dyDescent="0.25">
      <c r="D122" s="32" t="s">
        <v>250</v>
      </c>
      <c r="E122" s="36">
        <f>E114*E121</f>
        <v>0</v>
      </c>
    </row>
    <row r="123" spans="2:5" ht="15" customHeight="1" x14ac:dyDescent="0.25">
      <c r="C123" s="28"/>
      <c r="D123" s="32" t="s">
        <v>94</v>
      </c>
      <c r="E123" s="36">
        <f>E118*E121</f>
        <v>0</v>
      </c>
    </row>
    <row r="126" spans="2:5" s="26" customFormat="1" ht="24.95" customHeight="1" x14ac:dyDescent="0.25">
      <c r="B126" s="123" t="s">
        <v>95</v>
      </c>
      <c r="C126" s="124"/>
      <c r="D126" s="124"/>
      <c r="E126" s="125"/>
    </row>
    <row r="128" spans="2:5" ht="15.75" x14ac:dyDescent="0.25">
      <c r="C128" s="126" t="s">
        <v>96</v>
      </c>
      <c r="D128" s="127"/>
      <c r="E128" s="128"/>
    </row>
    <row r="129" spans="3:6" ht="5.25" customHeight="1" thickBot="1" x14ac:dyDescent="0.3"/>
    <row r="130" spans="3:6" ht="16.5" thickTop="1" thickBot="1" x14ac:dyDescent="0.3">
      <c r="C130" s="37" t="s">
        <v>97</v>
      </c>
      <c r="D130" s="32"/>
      <c r="E130" s="18"/>
    </row>
    <row r="131" spans="3:6" ht="15.75" customHeight="1" thickTop="1" x14ac:dyDescent="0.25">
      <c r="C131" s="132" t="s">
        <v>98</v>
      </c>
      <c r="D131" s="133"/>
      <c r="E131" s="134"/>
    </row>
    <row r="132" spans="3:6" x14ac:dyDescent="0.25">
      <c r="D132" s="32" t="s">
        <v>99</v>
      </c>
      <c r="E132" s="17">
        <v>0.2</v>
      </c>
    </row>
    <row r="133" spans="3:6" x14ac:dyDescent="0.25">
      <c r="D133" s="32" t="s">
        <v>100</v>
      </c>
      <c r="E133" s="36">
        <f>E130*E132</f>
        <v>0</v>
      </c>
    </row>
    <row r="134" spans="3:6" ht="5.25" customHeight="1" x14ac:dyDescent="0.25"/>
    <row r="135" spans="3:6" ht="5.0999999999999996" customHeight="1" x14ac:dyDescent="0.25"/>
    <row r="136" spans="3:6" ht="15.75" thickBot="1" x14ac:dyDescent="0.3">
      <c r="C136" s="47" t="s">
        <v>47</v>
      </c>
      <c r="D136" s="48"/>
      <c r="E136" s="49"/>
      <c r="F136" s="3"/>
    </row>
    <row r="137" spans="3:6" ht="16.5" thickTop="1" thickBot="1" x14ac:dyDescent="0.3">
      <c r="C137" s="28"/>
      <c r="D137" s="38" t="s">
        <v>48</v>
      </c>
      <c r="E137" s="16"/>
      <c r="F137" s="3"/>
    </row>
    <row r="138" spans="3:6" ht="15.75" thickTop="1" x14ac:dyDescent="0.25">
      <c r="D138" s="32" t="s">
        <v>101</v>
      </c>
      <c r="E138" s="36">
        <f>E133*E137</f>
        <v>0</v>
      </c>
    </row>
  </sheetData>
  <sheetProtection sheet="1" objects="1" scenarios="1"/>
  <mergeCells count="39">
    <mergeCell ref="C131:E131"/>
    <mergeCell ref="C20:E20"/>
    <mergeCell ref="C28:E28"/>
    <mergeCell ref="C55:E55"/>
    <mergeCell ref="C61:E61"/>
    <mergeCell ref="C93:E93"/>
    <mergeCell ref="C82:E82"/>
    <mergeCell ref="C109:E109"/>
    <mergeCell ref="C112:E112"/>
    <mergeCell ref="C57:E57"/>
    <mergeCell ref="B126:E126"/>
    <mergeCell ref="C120:E120"/>
    <mergeCell ref="C105:E105"/>
    <mergeCell ref="C97:E97"/>
    <mergeCell ref="C128:E128"/>
    <mergeCell ref="B76:E76"/>
    <mergeCell ref="C78:E78"/>
    <mergeCell ref="C89:E89"/>
    <mergeCell ref="C85:E85"/>
    <mergeCell ref="C116:E116"/>
    <mergeCell ref="A1:G1"/>
    <mergeCell ref="B2:E2"/>
    <mergeCell ref="B4:E4"/>
    <mergeCell ref="C43:E43"/>
    <mergeCell ref="C12:E12"/>
    <mergeCell ref="B6:E6"/>
    <mergeCell ref="C8:E8"/>
    <mergeCell ref="B37:E37"/>
    <mergeCell ref="C67:E67"/>
    <mergeCell ref="C16:E16"/>
    <mergeCell ref="C51:E51"/>
    <mergeCell ref="C39:D39"/>
    <mergeCell ref="C41:E41"/>
    <mergeCell ref="C71:E71"/>
    <mergeCell ref="C10:D10"/>
    <mergeCell ref="C24:E24"/>
    <mergeCell ref="C26:D26"/>
    <mergeCell ref="C32:E32"/>
    <mergeCell ref="C47:E47"/>
  </mergeCells>
  <pageMargins left="0.511811024" right="0.511811024" top="0.78740157499999996" bottom="0.78740157499999996" header="0.31496062000000002" footer="0.31496062000000002"/>
  <pageSetup paperSize="9" scale="78" fitToHeight="0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2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10" sqref="N10"/>
    </sheetView>
  </sheetViews>
  <sheetFormatPr defaultColWidth="9.140625" defaultRowHeight="12.75" x14ac:dyDescent="0.25"/>
  <cols>
    <col min="1" max="1" width="2" style="20" customWidth="1"/>
    <col min="2" max="2" width="44.85546875" style="20" customWidth="1"/>
    <col min="3" max="3" width="1.7109375" style="20" customWidth="1"/>
    <col min="4" max="4" width="10.7109375" style="20" customWidth="1"/>
    <col min="5" max="5" width="12.7109375" style="20" customWidth="1"/>
    <col min="6" max="6" width="1.7109375" style="20" customWidth="1"/>
    <col min="7" max="7" width="10.7109375" style="21" customWidth="1"/>
    <col min="8" max="8" width="33.140625" style="20" bestFit="1" customWidth="1"/>
    <col min="9" max="10" width="12.7109375" style="22" customWidth="1"/>
    <col min="11" max="11" width="1.7109375" style="20" customWidth="1"/>
    <col min="12" max="12" width="25.7109375" style="23" customWidth="1"/>
    <col min="13" max="13" width="1.7109375" style="20" customWidth="1"/>
    <col min="14" max="14" width="25.7109375" style="23" customWidth="1"/>
    <col min="15" max="15" width="1.7109375" style="20" customWidth="1"/>
    <col min="16" max="16" width="15.140625" style="23" customWidth="1"/>
    <col min="17" max="16384" width="9.140625" style="20"/>
  </cols>
  <sheetData>
    <row r="1" spans="1:16" s="11" customFormat="1" ht="43.5" customHeight="1" x14ac:dyDescent="0.25">
      <c r="A1" s="101"/>
      <c r="B1" s="101"/>
      <c r="C1" s="101"/>
      <c r="D1" s="101"/>
      <c r="E1" s="101"/>
      <c r="F1" s="101"/>
      <c r="G1" s="101"/>
    </row>
    <row r="2" spans="1:16" ht="18.75" x14ac:dyDescent="0.25">
      <c r="B2" s="141" t="s">
        <v>36</v>
      </c>
      <c r="C2" s="141"/>
      <c r="D2" s="141"/>
      <c r="E2" s="141"/>
      <c r="F2" s="141"/>
      <c r="G2" s="141"/>
      <c r="H2" s="141"/>
    </row>
    <row r="3" spans="1:16" ht="5.0999999999999996" customHeight="1" x14ac:dyDescent="0.25">
      <c r="B3" s="51"/>
      <c r="D3" s="21"/>
      <c r="E3" s="21"/>
    </row>
    <row r="4" spans="1:16" ht="26.25" x14ac:dyDescent="0.25">
      <c r="B4" s="148" t="s">
        <v>102</v>
      </c>
      <c r="C4" s="148"/>
      <c r="D4" s="148"/>
      <c r="E4" s="148"/>
      <c r="F4" s="148"/>
      <c r="G4" s="148"/>
      <c r="H4" s="148"/>
    </row>
    <row r="5" spans="1:16" x14ac:dyDescent="0.25">
      <c r="D5" s="21"/>
      <c r="E5" s="21"/>
    </row>
    <row r="6" spans="1:16" s="21" customFormat="1" ht="38.25" x14ac:dyDescent="0.25">
      <c r="B6" s="140" t="s">
        <v>103</v>
      </c>
      <c r="D6" s="140" t="s">
        <v>104</v>
      </c>
      <c r="E6" s="140"/>
      <c r="G6" s="140" t="s">
        <v>105</v>
      </c>
      <c r="H6" s="140"/>
      <c r="I6" s="139" t="s">
        <v>106</v>
      </c>
      <c r="J6" s="139"/>
      <c r="L6" s="53" t="s">
        <v>107</v>
      </c>
      <c r="N6" s="53" t="s">
        <v>108</v>
      </c>
      <c r="P6" s="53" t="s">
        <v>109</v>
      </c>
    </row>
    <row r="7" spans="1:16" ht="50.45" customHeight="1" x14ac:dyDescent="0.25">
      <c r="B7" s="140"/>
      <c r="D7" s="140"/>
      <c r="E7" s="140"/>
      <c r="G7" s="140"/>
      <c r="H7" s="140"/>
      <c r="I7" s="54" t="s">
        <v>110</v>
      </c>
      <c r="J7" s="54" t="s">
        <v>111</v>
      </c>
      <c r="K7" s="55"/>
      <c r="L7" s="54" t="s">
        <v>112</v>
      </c>
      <c r="M7" s="55"/>
      <c r="N7" s="56" t="s">
        <v>260</v>
      </c>
      <c r="O7" s="55"/>
      <c r="P7" s="54" t="s">
        <v>113</v>
      </c>
    </row>
    <row r="8" spans="1:16" ht="9" customHeight="1" thickBot="1" x14ac:dyDescent="0.3">
      <c r="G8" s="20"/>
      <c r="I8" s="20"/>
      <c r="J8" s="20"/>
      <c r="L8" s="20"/>
      <c r="N8" s="20"/>
      <c r="P8" s="20"/>
    </row>
    <row r="9" spans="1:16" ht="14.25" customHeight="1" thickBot="1" x14ac:dyDescent="0.3">
      <c r="B9" s="57" t="s">
        <v>114</v>
      </c>
      <c r="D9" s="21"/>
      <c r="E9" s="21"/>
      <c r="H9" s="21"/>
      <c r="I9" s="23"/>
      <c r="J9" s="23"/>
      <c r="K9" s="21"/>
      <c r="M9" s="21"/>
      <c r="N9" s="23" t="s">
        <v>115</v>
      </c>
      <c r="O9" s="21"/>
      <c r="P9" s="63"/>
    </row>
    <row r="10" spans="1:16" ht="14.25" customHeight="1" thickBot="1" x14ac:dyDescent="0.3">
      <c r="B10" s="57" t="s">
        <v>116</v>
      </c>
      <c r="D10" s="21"/>
      <c r="E10" s="21"/>
      <c r="H10" s="21"/>
      <c r="I10" s="23"/>
      <c r="J10" s="23"/>
      <c r="K10" s="21"/>
      <c r="M10" s="21"/>
      <c r="N10" s="23" t="s">
        <v>115</v>
      </c>
      <c r="O10" s="21"/>
      <c r="P10" s="63"/>
    </row>
    <row r="11" spans="1:16" ht="9" customHeight="1" thickBot="1" x14ac:dyDescent="0.3">
      <c r="D11" s="21"/>
      <c r="E11" s="21"/>
      <c r="H11" s="21"/>
      <c r="I11" s="23"/>
      <c r="J11" s="23"/>
      <c r="K11" s="21"/>
      <c r="M11" s="21"/>
      <c r="O11" s="21"/>
    </row>
    <row r="12" spans="1:16" ht="14.25" customHeight="1" thickTop="1" x14ac:dyDescent="0.25">
      <c r="B12" s="57" t="s">
        <v>117</v>
      </c>
      <c r="D12" s="142">
        <f>Pop.Alvo!E22</f>
        <v>0</v>
      </c>
      <c r="E12" s="142" t="s">
        <v>118</v>
      </c>
      <c r="G12" s="58">
        <v>5</v>
      </c>
      <c r="H12" s="59" t="s">
        <v>119</v>
      </c>
      <c r="I12" s="60">
        <f>$D$12*G12</f>
        <v>0</v>
      </c>
      <c r="J12" s="60">
        <f>ROUNDUP((I12/52),0)</f>
        <v>0</v>
      </c>
      <c r="L12" s="61">
        <f>J12/3</f>
        <v>0</v>
      </c>
      <c r="N12" s="8"/>
      <c r="P12" s="61">
        <f>L12+N12</f>
        <v>0</v>
      </c>
    </row>
    <row r="13" spans="1:16" ht="14.25" customHeight="1" x14ac:dyDescent="0.25">
      <c r="B13" s="57" t="s">
        <v>120</v>
      </c>
      <c r="D13" s="143"/>
      <c r="E13" s="143"/>
      <c r="G13" s="58">
        <v>1</v>
      </c>
      <c r="H13" s="59" t="s">
        <v>121</v>
      </c>
      <c r="I13" s="60">
        <f>$D$12*G13</f>
        <v>0</v>
      </c>
      <c r="J13" s="60">
        <f t="shared" ref="J13:J14" si="0">ROUNDUP((I13/52),0)</f>
        <v>0</v>
      </c>
      <c r="L13" s="61">
        <f t="shared" ref="L13:L19" si="1">J13/3</f>
        <v>0</v>
      </c>
      <c r="N13" s="9"/>
      <c r="P13" s="61">
        <f t="shared" ref="P13:P19" si="2">L13+N13</f>
        <v>0</v>
      </c>
    </row>
    <row r="14" spans="1:16" ht="14.25" customHeight="1" x14ac:dyDescent="0.25">
      <c r="B14" s="57" t="s">
        <v>122</v>
      </c>
      <c r="D14" s="143"/>
      <c r="E14" s="143"/>
      <c r="G14" s="58">
        <v>5</v>
      </c>
      <c r="H14" s="59" t="s">
        <v>119</v>
      </c>
      <c r="I14" s="60">
        <f t="shared" ref="I14:I24" si="3">$D$12*G14</f>
        <v>0</v>
      </c>
      <c r="J14" s="60">
        <f t="shared" si="0"/>
        <v>0</v>
      </c>
      <c r="L14" s="61">
        <f t="shared" si="1"/>
        <v>0</v>
      </c>
      <c r="N14" s="9"/>
      <c r="P14" s="61">
        <f t="shared" si="2"/>
        <v>0</v>
      </c>
    </row>
    <row r="15" spans="1:16" ht="14.25" customHeight="1" x14ac:dyDescent="0.25">
      <c r="B15" s="57" t="s">
        <v>123</v>
      </c>
      <c r="D15" s="143"/>
      <c r="E15" s="143"/>
      <c r="G15" s="58">
        <v>5</v>
      </c>
      <c r="H15" s="59" t="s">
        <v>119</v>
      </c>
      <c r="I15" s="60">
        <f t="shared" si="3"/>
        <v>0</v>
      </c>
      <c r="J15" s="60">
        <f t="shared" ref="J15:J42" si="4">ROUNDUP((I15/52),0)</f>
        <v>0</v>
      </c>
      <c r="L15" s="61">
        <f t="shared" si="1"/>
        <v>0</v>
      </c>
      <c r="N15" s="9"/>
      <c r="P15" s="61">
        <f t="shared" si="2"/>
        <v>0</v>
      </c>
    </row>
    <row r="16" spans="1:16" ht="14.25" customHeight="1" x14ac:dyDescent="0.25">
      <c r="B16" s="57" t="s">
        <v>124</v>
      </c>
      <c r="D16" s="143"/>
      <c r="E16" s="143"/>
      <c r="G16" s="58">
        <v>5</v>
      </c>
      <c r="H16" s="59" t="s">
        <v>119</v>
      </c>
      <c r="I16" s="60">
        <f t="shared" si="3"/>
        <v>0</v>
      </c>
      <c r="J16" s="60">
        <f t="shared" si="4"/>
        <v>0</v>
      </c>
      <c r="L16" s="61">
        <f t="shared" si="1"/>
        <v>0</v>
      </c>
      <c r="N16" s="9"/>
      <c r="P16" s="61">
        <f t="shared" si="2"/>
        <v>0</v>
      </c>
    </row>
    <row r="17" spans="1:16" ht="14.25" customHeight="1" x14ac:dyDescent="0.25">
      <c r="B17" s="57" t="s">
        <v>125</v>
      </c>
      <c r="D17" s="143"/>
      <c r="E17" s="143"/>
      <c r="G17" s="58">
        <v>1.5</v>
      </c>
      <c r="H17" s="59" t="s">
        <v>119</v>
      </c>
      <c r="I17" s="60">
        <f t="shared" si="3"/>
        <v>0</v>
      </c>
      <c r="J17" s="60">
        <f t="shared" si="4"/>
        <v>0</v>
      </c>
      <c r="L17" s="61">
        <f t="shared" si="1"/>
        <v>0</v>
      </c>
      <c r="N17" s="9"/>
      <c r="P17" s="61">
        <f t="shared" si="2"/>
        <v>0</v>
      </c>
    </row>
    <row r="18" spans="1:16" ht="14.25" customHeight="1" x14ac:dyDescent="0.25">
      <c r="B18" s="57" t="s">
        <v>126</v>
      </c>
      <c r="D18" s="143"/>
      <c r="E18" s="143"/>
      <c r="G18" s="58">
        <v>1</v>
      </c>
      <c r="H18" s="59" t="s">
        <v>119</v>
      </c>
      <c r="I18" s="60">
        <f t="shared" si="3"/>
        <v>0</v>
      </c>
      <c r="J18" s="60">
        <f t="shared" si="4"/>
        <v>0</v>
      </c>
      <c r="L18" s="61">
        <f t="shared" si="1"/>
        <v>0</v>
      </c>
      <c r="N18" s="9"/>
      <c r="P18" s="61">
        <f t="shared" si="2"/>
        <v>0</v>
      </c>
    </row>
    <row r="19" spans="1:16" ht="14.25" customHeight="1" thickBot="1" x14ac:dyDescent="0.3">
      <c r="B19" s="57" t="s">
        <v>127</v>
      </c>
      <c r="D19" s="143"/>
      <c r="E19" s="143"/>
      <c r="G19" s="58">
        <v>5</v>
      </c>
      <c r="H19" s="59" t="s">
        <v>119</v>
      </c>
      <c r="I19" s="60">
        <f t="shared" si="3"/>
        <v>0</v>
      </c>
      <c r="J19" s="60">
        <f t="shared" si="4"/>
        <v>0</v>
      </c>
      <c r="L19" s="61">
        <f t="shared" si="1"/>
        <v>0</v>
      </c>
      <c r="N19" s="10"/>
      <c r="P19" s="61">
        <f t="shared" si="2"/>
        <v>0</v>
      </c>
    </row>
    <row r="20" spans="1:16" ht="9" customHeight="1" thickTop="1" x14ac:dyDescent="0.25">
      <c r="A20" s="21"/>
      <c r="B20" s="21"/>
      <c r="C20" s="21"/>
      <c r="D20" s="143"/>
      <c r="E20" s="143"/>
      <c r="H20" s="62"/>
      <c r="I20" s="23"/>
      <c r="J20" s="23"/>
      <c r="K20" s="23"/>
      <c r="M20" s="23"/>
    </row>
    <row r="21" spans="1:16" ht="14.25" customHeight="1" x14ac:dyDescent="0.25">
      <c r="B21" s="57" t="s">
        <v>128</v>
      </c>
      <c r="D21" s="143"/>
      <c r="E21" s="143"/>
      <c r="G21" s="58">
        <v>2</v>
      </c>
      <c r="H21" s="59" t="s">
        <v>129</v>
      </c>
      <c r="I21" s="60">
        <f t="shared" si="3"/>
        <v>0</v>
      </c>
      <c r="J21" s="60">
        <f t="shared" si="4"/>
        <v>0</v>
      </c>
      <c r="M21" s="23"/>
      <c r="O21" s="23"/>
    </row>
    <row r="22" spans="1:16" ht="14.25" customHeight="1" x14ac:dyDescent="0.25">
      <c r="B22" s="57" t="s">
        <v>130</v>
      </c>
      <c r="D22" s="143"/>
      <c r="E22" s="143"/>
      <c r="G22" s="58">
        <v>2</v>
      </c>
      <c r="H22" s="59" t="s">
        <v>129</v>
      </c>
      <c r="I22" s="60">
        <f t="shared" si="3"/>
        <v>0</v>
      </c>
      <c r="J22" s="60">
        <f t="shared" si="4"/>
        <v>0</v>
      </c>
      <c r="M22" s="23"/>
      <c r="O22" s="23"/>
    </row>
    <row r="23" spans="1:16" ht="14.25" customHeight="1" x14ac:dyDescent="0.25">
      <c r="B23" s="57" t="s">
        <v>131</v>
      </c>
      <c r="D23" s="143"/>
      <c r="E23" s="143"/>
      <c r="G23" s="58">
        <v>2</v>
      </c>
      <c r="H23" s="59" t="s">
        <v>129</v>
      </c>
      <c r="I23" s="60">
        <f t="shared" si="3"/>
        <v>0</v>
      </c>
      <c r="J23" s="60">
        <f t="shared" si="4"/>
        <v>0</v>
      </c>
      <c r="M23" s="23"/>
      <c r="O23" s="23"/>
    </row>
    <row r="24" spans="1:16" ht="14.25" customHeight="1" x14ac:dyDescent="0.25">
      <c r="B24" s="57" t="s">
        <v>132</v>
      </c>
      <c r="D24" s="143"/>
      <c r="E24" s="143"/>
      <c r="G24" s="58">
        <v>2</v>
      </c>
      <c r="H24" s="59" t="s">
        <v>129</v>
      </c>
      <c r="I24" s="60">
        <f t="shared" si="3"/>
        <v>0</v>
      </c>
      <c r="J24" s="60">
        <f t="shared" si="4"/>
        <v>0</v>
      </c>
      <c r="M24" s="23"/>
      <c r="O24" s="23"/>
    </row>
    <row r="25" spans="1:16" ht="14.25" customHeight="1" x14ac:dyDescent="0.25">
      <c r="B25" s="57" t="s">
        <v>133</v>
      </c>
      <c r="D25" s="143"/>
      <c r="E25" s="143"/>
      <c r="G25" s="58">
        <v>1</v>
      </c>
      <c r="H25" s="59" t="s">
        <v>134</v>
      </c>
      <c r="I25" s="60">
        <f>$D$12*(G25*30%)</f>
        <v>0</v>
      </c>
      <c r="J25" s="60">
        <f t="shared" si="4"/>
        <v>0</v>
      </c>
      <c r="M25" s="23"/>
      <c r="O25" s="23"/>
    </row>
    <row r="26" spans="1:16" ht="14.25" customHeight="1" x14ac:dyDescent="0.25">
      <c r="B26" s="57" t="s">
        <v>135</v>
      </c>
      <c r="D26" s="144"/>
      <c r="E26" s="144"/>
      <c r="G26" s="58">
        <v>1</v>
      </c>
      <c r="H26" s="59" t="s">
        <v>134</v>
      </c>
      <c r="I26" s="60">
        <f>$D$12*(G26*30%)</f>
        <v>0</v>
      </c>
      <c r="J26" s="60">
        <f t="shared" si="4"/>
        <v>0</v>
      </c>
      <c r="M26" s="23"/>
      <c r="O26" s="23"/>
    </row>
    <row r="27" spans="1:16" ht="9" customHeight="1" thickBot="1" x14ac:dyDescent="0.3">
      <c r="J27" s="23"/>
    </row>
    <row r="28" spans="1:16" ht="14.25" customHeight="1" thickTop="1" x14ac:dyDescent="0.25">
      <c r="B28" s="57" t="s">
        <v>136</v>
      </c>
      <c r="D28" s="145">
        <f>Pop.Alvo!E34</f>
        <v>0</v>
      </c>
      <c r="E28" s="145" t="s">
        <v>137</v>
      </c>
      <c r="G28" s="58">
        <v>4</v>
      </c>
      <c r="H28" s="59" t="s">
        <v>119</v>
      </c>
      <c r="I28" s="60">
        <f t="shared" ref="I28:I35" si="5">$D$28*G28</f>
        <v>0</v>
      </c>
      <c r="J28" s="60">
        <f t="shared" si="4"/>
        <v>0</v>
      </c>
      <c r="L28" s="61">
        <f t="shared" ref="L28:L34" si="6">J28/3</f>
        <v>0</v>
      </c>
      <c r="N28" s="8"/>
      <c r="P28" s="61">
        <f t="shared" ref="P28:P35" si="7">L28+N28</f>
        <v>0</v>
      </c>
    </row>
    <row r="29" spans="1:16" ht="14.25" customHeight="1" x14ac:dyDescent="0.25">
      <c r="B29" s="57" t="s">
        <v>122</v>
      </c>
      <c r="D29" s="146"/>
      <c r="E29" s="146"/>
      <c r="G29" s="58">
        <v>4</v>
      </c>
      <c r="H29" s="59" t="s">
        <v>119</v>
      </c>
      <c r="I29" s="60">
        <f t="shared" si="5"/>
        <v>0</v>
      </c>
      <c r="J29" s="60">
        <f t="shared" si="4"/>
        <v>0</v>
      </c>
      <c r="L29" s="61">
        <f t="shared" si="6"/>
        <v>0</v>
      </c>
      <c r="N29" s="9"/>
      <c r="P29" s="61">
        <f t="shared" si="7"/>
        <v>0</v>
      </c>
    </row>
    <row r="30" spans="1:16" ht="14.25" customHeight="1" x14ac:dyDescent="0.25">
      <c r="B30" s="57" t="s">
        <v>124</v>
      </c>
      <c r="D30" s="146"/>
      <c r="E30" s="146"/>
      <c r="G30" s="58">
        <v>4</v>
      </c>
      <c r="H30" s="59" t="s">
        <v>119</v>
      </c>
      <c r="I30" s="60">
        <f t="shared" si="5"/>
        <v>0</v>
      </c>
      <c r="J30" s="60">
        <f t="shared" si="4"/>
        <v>0</v>
      </c>
      <c r="L30" s="61">
        <f t="shared" si="6"/>
        <v>0</v>
      </c>
      <c r="N30" s="9"/>
      <c r="P30" s="61">
        <f t="shared" si="7"/>
        <v>0</v>
      </c>
    </row>
    <row r="31" spans="1:16" ht="14.25" customHeight="1" x14ac:dyDescent="0.25">
      <c r="B31" s="57" t="s">
        <v>125</v>
      </c>
      <c r="D31" s="146"/>
      <c r="E31" s="146"/>
      <c r="G31" s="58">
        <v>1</v>
      </c>
      <c r="H31" s="59" t="s">
        <v>138</v>
      </c>
      <c r="I31" s="60">
        <f t="shared" si="5"/>
        <v>0</v>
      </c>
      <c r="J31" s="60">
        <f t="shared" si="4"/>
        <v>0</v>
      </c>
      <c r="L31" s="61">
        <f t="shared" si="6"/>
        <v>0</v>
      </c>
      <c r="N31" s="9"/>
      <c r="P31" s="61">
        <f t="shared" si="7"/>
        <v>0</v>
      </c>
    </row>
    <row r="32" spans="1:16" ht="14.25" customHeight="1" x14ac:dyDescent="0.25">
      <c r="B32" s="57" t="s">
        <v>123</v>
      </c>
      <c r="D32" s="146"/>
      <c r="E32" s="146"/>
      <c r="G32" s="58">
        <v>1</v>
      </c>
      <c r="H32" s="59" t="s">
        <v>138</v>
      </c>
      <c r="I32" s="60">
        <f t="shared" si="5"/>
        <v>0</v>
      </c>
      <c r="J32" s="60">
        <f t="shared" si="4"/>
        <v>0</v>
      </c>
      <c r="L32" s="61">
        <f t="shared" si="6"/>
        <v>0</v>
      </c>
      <c r="N32" s="9"/>
      <c r="P32" s="61">
        <f t="shared" si="7"/>
        <v>0</v>
      </c>
    </row>
    <row r="33" spans="2:16" ht="14.25" customHeight="1" x14ac:dyDescent="0.25">
      <c r="B33" s="57" t="s">
        <v>126</v>
      </c>
      <c r="D33" s="146"/>
      <c r="E33" s="146"/>
      <c r="G33" s="58">
        <v>1</v>
      </c>
      <c r="H33" s="59" t="s">
        <v>138</v>
      </c>
      <c r="I33" s="60">
        <f t="shared" si="5"/>
        <v>0</v>
      </c>
      <c r="J33" s="60">
        <f t="shared" si="4"/>
        <v>0</v>
      </c>
      <c r="L33" s="61">
        <f t="shared" si="6"/>
        <v>0</v>
      </c>
      <c r="N33" s="9"/>
      <c r="P33" s="61">
        <f t="shared" si="7"/>
        <v>0</v>
      </c>
    </row>
    <row r="34" spans="2:16" ht="14.25" customHeight="1" x14ac:dyDescent="0.25">
      <c r="B34" s="57" t="s">
        <v>139</v>
      </c>
      <c r="D34" s="146"/>
      <c r="E34" s="146"/>
      <c r="G34" s="58">
        <v>1</v>
      </c>
      <c r="H34" s="59" t="s">
        <v>138</v>
      </c>
      <c r="I34" s="60">
        <f t="shared" si="5"/>
        <v>0</v>
      </c>
      <c r="J34" s="60">
        <f t="shared" si="4"/>
        <v>0</v>
      </c>
      <c r="L34" s="61">
        <f t="shared" si="6"/>
        <v>0</v>
      </c>
      <c r="N34" s="9"/>
      <c r="P34" s="61">
        <f t="shared" si="7"/>
        <v>0</v>
      </c>
    </row>
    <row r="35" spans="2:16" ht="14.25" customHeight="1" thickBot="1" x14ac:dyDescent="0.3">
      <c r="B35" s="57" t="s">
        <v>127</v>
      </c>
      <c r="D35" s="146"/>
      <c r="E35" s="146"/>
      <c r="G35" s="58">
        <v>4</v>
      </c>
      <c r="H35" s="59" t="s">
        <v>119</v>
      </c>
      <c r="I35" s="60">
        <f t="shared" si="5"/>
        <v>0</v>
      </c>
      <c r="J35" s="60">
        <f t="shared" si="4"/>
        <v>0</v>
      </c>
      <c r="L35" s="61">
        <f>J35/6</f>
        <v>0</v>
      </c>
      <c r="N35" s="10"/>
      <c r="P35" s="61">
        <f t="shared" si="7"/>
        <v>0</v>
      </c>
    </row>
    <row r="36" spans="2:16" ht="9" customHeight="1" thickTop="1" x14ac:dyDescent="0.25">
      <c r="D36" s="146"/>
      <c r="E36" s="146"/>
      <c r="I36" s="60"/>
      <c r="J36" s="60"/>
    </row>
    <row r="37" spans="2:16" ht="14.25" customHeight="1" x14ac:dyDescent="0.25">
      <c r="B37" s="57" t="s">
        <v>140</v>
      </c>
      <c r="D37" s="146"/>
      <c r="E37" s="146"/>
      <c r="G37" s="58">
        <v>1</v>
      </c>
      <c r="H37" s="58" t="s">
        <v>141</v>
      </c>
      <c r="I37" s="60">
        <f t="shared" ref="I37:I42" si="8">$D$28*G37</f>
        <v>0</v>
      </c>
      <c r="J37" s="60">
        <f t="shared" si="4"/>
        <v>0</v>
      </c>
    </row>
    <row r="38" spans="2:16" ht="14.25" customHeight="1" x14ac:dyDescent="0.25">
      <c r="B38" s="57" t="s">
        <v>142</v>
      </c>
      <c r="D38" s="146"/>
      <c r="E38" s="146"/>
      <c r="G38" s="58">
        <v>1</v>
      </c>
      <c r="H38" s="58" t="s">
        <v>141</v>
      </c>
      <c r="I38" s="60">
        <f t="shared" si="8"/>
        <v>0</v>
      </c>
      <c r="J38" s="60">
        <f t="shared" si="4"/>
        <v>0</v>
      </c>
    </row>
    <row r="39" spans="2:16" ht="14.25" customHeight="1" x14ac:dyDescent="0.25">
      <c r="B39" s="57" t="s">
        <v>143</v>
      </c>
      <c r="D39" s="146"/>
      <c r="E39" s="146"/>
      <c r="G39" s="58">
        <v>1</v>
      </c>
      <c r="H39" s="58" t="s">
        <v>144</v>
      </c>
      <c r="I39" s="60">
        <f t="shared" si="8"/>
        <v>0</v>
      </c>
      <c r="J39" s="60">
        <f t="shared" si="4"/>
        <v>0</v>
      </c>
    </row>
    <row r="40" spans="2:16" ht="14.25" customHeight="1" x14ac:dyDescent="0.25">
      <c r="B40" s="57" t="s">
        <v>145</v>
      </c>
      <c r="D40" s="146"/>
      <c r="E40" s="146"/>
      <c r="G40" s="58">
        <v>1</v>
      </c>
      <c r="H40" s="58" t="s">
        <v>144</v>
      </c>
      <c r="I40" s="60">
        <f t="shared" si="8"/>
        <v>0</v>
      </c>
      <c r="J40" s="60">
        <f t="shared" si="4"/>
        <v>0</v>
      </c>
    </row>
    <row r="41" spans="2:16" ht="14.25" customHeight="1" x14ac:dyDescent="0.25">
      <c r="B41" s="57" t="s">
        <v>146</v>
      </c>
      <c r="D41" s="146"/>
      <c r="E41" s="146"/>
      <c r="G41" s="58">
        <v>1</v>
      </c>
      <c r="H41" s="58" t="s">
        <v>144</v>
      </c>
      <c r="I41" s="60">
        <f t="shared" si="8"/>
        <v>0</v>
      </c>
      <c r="J41" s="60">
        <f t="shared" si="4"/>
        <v>0</v>
      </c>
    </row>
    <row r="42" spans="2:16" ht="14.25" customHeight="1" x14ac:dyDescent="0.25">
      <c r="B42" s="57" t="s">
        <v>147</v>
      </c>
      <c r="D42" s="147"/>
      <c r="E42" s="147"/>
      <c r="G42" s="58">
        <v>1</v>
      </c>
      <c r="H42" s="58" t="s">
        <v>141</v>
      </c>
      <c r="I42" s="60">
        <f t="shared" si="8"/>
        <v>0</v>
      </c>
      <c r="J42" s="60">
        <f t="shared" si="4"/>
        <v>0</v>
      </c>
    </row>
  </sheetData>
  <sheetProtection sheet="1" objects="1" scenarios="1"/>
  <mergeCells count="11">
    <mergeCell ref="D12:D26"/>
    <mergeCell ref="E12:E26"/>
    <mergeCell ref="E28:E42"/>
    <mergeCell ref="D28:D42"/>
    <mergeCell ref="B4:H4"/>
    <mergeCell ref="A1:G1"/>
    <mergeCell ref="I6:J6"/>
    <mergeCell ref="G6:H7"/>
    <mergeCell ref="D6:E7"/>
    <mergeCell ref="B6:B7"/>
    <mergeCell ref="B2:H2"/>
  </mergeCells>
  <pageMargins left="0.511811024" right="0.511811024" top="0.78740157499999996" bottom="0.78740157499999996" header="0.31496062000000002" footer="0.31496062000000002"/>
  <pageSetup paperSize="9" scale="83" fitToHeight="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FD7FA16-925A-4828-A8FE-437E7C04D172}">
          <x14:formula1>
            <xm:f>Dados!$A$1:$A$13</xm:f>
          </x14:formula1>
          <xm:sqref>P9:P10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2950-1BE6-43B2-9C1C-0507BC6D794C}">
  <dimension ref="A1:A13"/>
  <sheetViews>
    <sheetView workbookViewId="0">
      <selection sqref="A1:A13"/>
    </sheetView>
  </sheetViews>
  <sheetFormatPr defaultRowHeight="15" x14ac:dyDescent="0.25"/>
  <sheetData>
    <row r="1" spans="1:1" x14ac:dyDescent="0.25">
      <c r="A1" s="13" t="s">
        <v>148</v>
      </c>
    </row>
    <row r="2" spans="1:1" x14ac:dyDescent="0.25">
      <c r="A2" s="13" t="s">
        <v>149</v>
      </c>
    </row>
    <row r="3" spans="1:1" x14ac:dyDescent="0.25">
      <c r="A3" s="13" t="s">
        <v>150</v>
      </c>
    </row>
    <row r="4" spans="1:1" x14ac:dyDescent="0.25">
      <c r="A4" s="13" t="s">
        <v>151</v>
      </c>
    </row>
    <row r="5" spans="1:1" x14ac:dyDescent="0.25">
      <c r="A5" s="13" t="s">
        <v>152</v>
      </c>
    </row>
    <row r="6" spans="1:1" x14ac:dyDescent="0.25">
      <c r="A6" s="13" t="s">
        <v>153</v>
      </c>
    </row>
    <row r="7" spans="1:1" x14ac:dyDescent="0.25">
      <c r="A7" s="13" t="s">
        <v>154</v>
      </c>
    </row>
    <row r="8" spans="1:1" x14ac:dyDescent="0.25">
      <c r="A8" s="13" t="s">
        <v>155</v>
      </c>
    </row>
    <row r="9" spans="1:1" x14ac:dyDescent="0.25">
      <c r="A9" s="13" t="s">
        <v>156</v>
      </c>
    </row>
    <row r="10" spans="1:1" x14ac:dyDescent="0.25">
      <c r="A10" s="13" t="s">
        <v>157</v>
      </c>
    </row>
    <row r="11" spans="1:1" x14ac:dyDescent="0.25">
      <c r="A11" s="13" t="s">
        <v>158</v>
      </c>
    </row>
    <row r="12" spans="1:1" x14ac:dyDescent="0.25">
      <c r="A12" s="13" t="s">
        <v>159</v>
      </c>
    </row>
    <row r="13" spans="1:1" x14ac:dyDescent="0.25">
      <c r="A13" s="13" t="s">
        <v>160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R7" sqref="R7"/>
    </sheetView>
  </sheetViews>
  <sheetFormatPr defaultColWidth="9.140625" defaultRowHeight="12.75" x14ac:dyDescent="0.25"/>
  <cols>
    <col min="1" max="1" width="2.7109375" style="51" customWidth="1"/>
    <col min="2" max="2" width="35.7109375" style="51" customWidth="1"/>
    <col min="3" max="3" width="1.7109375" style="51" customWidth="1"/>
    <col min="4" max="4" width="10.7109375" style="51" customWidth="1"/>
    <col min="5" max="5" width="12.7109375" style="51" customWidth="1"/>
    <col min="6" max="6" width="1" style="51" customWidth="1"/>
    <col min="7" max="7" width="10.7109375" style="51" customWidth="1"/>
    <col min="8" max="8" width="12.7109375" style="51" customWidth="1"/>
    <col min="9" max="9" width="1.7109375" style="20" customWidth="1"/>
    <col min="10" max="11" width="10.7109375" style="71" customWidth="1"/>
    <col min="12" max="12" width="25.140625" style="51" bestFit="1" customWidth="1"/>
    <col min="13" max="14" width="12.7109375" style="67" customWidth="1"/>
    <col min="15" max="15" width="1.7109375" style="20" customWidth="1"/>
    <col min="16" max="16" width="24.140625" style="51" customWidth="1"/>
    <col min="17" max="17" width="1.7109375" style="20" customWidth="1"/>
    <col min="18" max="18" width="25.7109375" style="23" customWidth="1"/>
    <col min="19" max="19" width="1.7109375" style="20" customWidth="1"/>
    <col min="20" max="20" width="15.42578125" style="23" customWidth="1"/>
    <col min="21" max="16384" width="9.140625" style="51"/>
  </cols>
  <sheetData>
    <row r="1" spans="1:20" s="11" customFormat="1" ht="54" customHeight="1" x14ac:dyDescent="0.25">
      <c r="A1" s="101"/>
      <c r="B1" s="101"/>
      <c r="C1" s="101"/>
      <c r="D1" s="101"/>
      <c r="E1" s="101"/>
      <c r="F1" s="101"/>
      <c r="G1" s="101"/>
    </row>
    <row r="2" spans="1:20" s="20" customFormat="1" ht="18.75" x14ac:dyDescent="0.25">
      <c r="B2" s="141" t="s">
        <v>36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22"/>
      <c r="N2" s="22"/>
      <c r="R2" s="23"/>
      <c r="T2" s="23"/>
    </row>
    <row r="3" spans="1:20" s="20" customFormat="1" ht="5.0999999999999996" customHeight="1" x14ac:dyDescent="0.25">
      <c r="D3" s="21"/>
      <c r="E3" s="21"/>
      <c r="G3" s="21"/>
      <c r="I3" s="22"/>
      <c r="J3" s="22"/>
      <c r="L3" s="23"/>
      <c r="M3" s="22"/>
      <c r="N3" s="22"/>
      <c r="R3" s="23"/>
      <c r="T3" s="23"/>
    </row>
    <row r="4" spans="1:20" s="20" customFormat="1" ht="26.25" x14ac:dyDescent="0.25">
      <c r="B4" s="148" t="s">
        <v>161</v>
      </c>
      <c r="C4" s="148"/>
      <c r="D4" s="148"/>
      <c r="E4" s="148"/>
      <c r="F4" s="148"/>
      <c r="G4" s="148"/>
      <c r="H4" s="148"/>
      <c r="I4" s="148"/>
      <c r="J4" s="148"/>
      <c r="K4" s="148"/>
      <c r="L4" s="23"/>
      <c r="M4" s="22"/>
      <c r="N4" s="22"/>
      <c r="R4" s="23"/>
      <c r="T4" s="23"/>
    </row>
    <row r="5" spans="1:20" s="20" customFormat="1" x14ac:dyDescent="0.25">
      <c r="D5" s="21"/>
      <c r="E5" s="21"/>
      <c r="G5" s="21"/>
      <c r="I5" s="22"/>
      <c r="J5" s="22"/>
      <c r="L5" s="23"/>
      <c r="M5" s="22"/>
      <c r="N5" s="22"/>
      <c r="R5" s="23"/>
      <c r="T5" s="23"/>
    </row>
    <row r="6" spans="1:20" s="21" customFormat="1" ht="38.25" x14ac:dyDescent="0.25">
      <c r="B6" s="140" t="s">
        <v>103</v>
      </c>
      <c r="D6" s="140" t="s">
        <v>104</v>
      </c>
      <c r="E6" s="140"/>
      <c r="F6" s="140"/>
      <c r="G6" s="140"/>
      <c r="H6" s="140"/>
      <c r="J6" s="140" t="s">
        <v>162</v>
      </c>
      <c r="K6" s="140"/>
      <c r="L6" s="140"/>
      <c r="M6" s="139" t="s">
        <v>106</v>
      </c>
      <c r="N6" s="139"/>
      <c r="P6" s="52" t="s">
        <v>163</v>
      </c>
      <c r="R6" s="53" t="s">
        <v>108</v>
      </c>
      <c r="T6" s="53" t="s">
        <v>109</v>
      </c>
    </row>
    <row r="7" spans="1:20" s="20" customFormat="1" ht="56.25" customHeight="1" x14ac:dyDescent="0.25">
      <c r="B7" s="140"/>
      <c r="D7" s="140"/>
      <c r="E7" s="140"/>
      <c r="F7" s="140"/>
      <c r="G7" s="140"/>
      <c r="H7" s="140"/>
      <c r="J7" s="64" t="s">
        <v>164</v>
      </c>
      <c r="K7" s="64" t="s">
        <v>165</v>
      </c>
      <c r="L7" s="65"/>
      <c r="M7" s="54" t="s">
        <v>110</v>
      </c>
      <c r="N7" s="54" t="s">
        <v>111</v>
      </c>
      <c r="P7" s="66" t="s">
        <v>112</v>
      </c>
      <c r="Q7" s="55"/>
      <c r="R7" s="54" t="s">
        <v>260</v>
      </c>
      <c r="S7" s="55"/>
      <c r="T7" s="54" t="s">
        <v>113</v>
      </c>
    </row>
    <row r="8" spans="1:20" ht="5.0999999999999996" customHeight="1" thickBot="1" x14ac:dyDescent="0.3">
      <c r="J8" s="51"/>
      <c r="K8" s="51"/>
      <c r="Q8" s="21"/>
      <c r="S8" s="21"/>
    </row>
    <row r="9" spans="1:20" ht="18" customHeight="1" thickBot="1" x14ac:dyDescent="0.3">
      <c r="B9" s="57" t="s">
        <v>114</v>
      </c>
      <c r="J9" s="51"/>
      <c r="K9" s="51"/>
      <c r="Q9" s="21"/>
      <c r="R9" s="23" t="s">
        <v>160</v>
      </c>
      <c r="S9" s="21"/>
      <c r="T9" s="63"/>
    </row>
    <row r="10" spans="1:20" ht="18" customHeight="1" thickBot="1" x14ac:dyDescent="0.3">
      <c r="B10" s="57" t="s">
        <v>116</v>
      </c>
      <c r="J10" s="51"/>
      <c r="K10" s="51"/>
      <c r="Q10" s="21"/>
      <c r="R10" s="23" t="s">
        <v>160</v>
      </c>
      <c r="S10" s="21"/>
      <c r="T10" s="63"/>
    </row>
    <row r="11" spans="1:20" ht="10.5" customHeight="1" thickBot="1" x14ac:dyDescent="0.3">
      <c r="J11" s="51"/>
      <c r="K11" s="51"/>
      <c r="Q11" s="21"/>
      <c r="S11" s="21"/>
    </row>
    <row r="12" spans="1:20" ht="17.25" customHeight="1" thickTop="1" x14ac:dyDescent="0.25">
      <c r="B12" s="57" t="s">
        <v>166</v>
      </c>
      <c r="D12" s="142">
        <f>Pop.Alvo!E53</f>
        <v>0</v>
      </c>
      <c r="E12" s="142" t="s">
        <v>242</v>
      </c>
      <c r="F12" s="21"/>
      <c r="G12" s="142">
        <f>Pop.Alvo!E73</f>
        <v>0</v>
      </c>
      <c r="H12" s="142" t="s">
        <v>243</v>
      </c>
      <c r="J12" s="68">
        <v>2</v>
      </c>
      <c r="K12" s="68">
        <v>0</v>
      </c>
      <c r="L12" s="59" t="s">
        <v>119</v>
      </c>
      <c r="M12" s="69">
        <f>$D$12*J12+$G$12*K12</f>
        <v>0</v>
      </c>
      <c r="N12" s="69">
        <f>ROUNDUP((M12/52),0)</f>
        <v>0</v>
      </c>
      <c r="P12" s="61">
        <f>N12/3</f>
        <v>0</v>
      </c>
      <c r="R12" s="8"/>
      <c r="T12" s="61">
        <f>P12+R12</f>
        <v>0</v>
      </c>
    </row>
    <row r="13" spans="1:20" ht="17.25" customHeight="1" x14ac:dyDescent="0.25">
      <c r="B13" s="57" t="s">
        <v>167</v>
      </c>
      <c r="D13" s="143"/>
      <c r="E13" s="143"/>
      <c r="F13" s="21"/>
      <c r="G13" s="143"/>
      <c r="H13" s="143"/>
      <c r="J13" s="68">
        <v>1</v>
      </c>
      <c r="K13" s="68">
        <v>2</v>
      </c>
      <c r="L13" s="70" t="s">
        <v>119</v>
      </c>
      <c r="M13" s="69">
        <f t="shared" ref="M13:M48" si="0">$D$12*J13+$G$12*K13</f>
        <v>0</v>
      </c>
      <c r="N13" s="69">
        <f t="shared" ref="N13:N48" si="1">ROUNDUP((M13/52),0)</f>
        <v>0</v>
      </c>
      <c r="P13" s="61">
        <f t="shared" ref="P13:P24" si="2">N13/3</f>
        <v>0</v>
      </c>
      <c r="R13" s="9"/>
      <c r="T13" s="61">
        <f t="shared" ref="T13:T24" si="3">P13+R13</f>
        <v>0</v>
      </c>
    </row>
    <row r="14" spans="1:20" ht="17.25" customHeight="1" x14ac:dyDescent="0.25">
      <c r="B14" s="57" t="s">
        <v>168</v>
      </c>
      <c r="D14" s="143"/>
      <c r="E14" s="143"/>
      <c r="F14" s="21"/>
      <c r="G14" s="143"/>
      <c r="H14" s="143"/>
      <c r="J14" s="68">
        <v>1</v>
      </c>
      <c r="K14" s="68">
        <v>1</v>
      </c>
      <c r="L14" s="70" t="s">
        <v>119</v>
      </c>
      <c r="M14" s="69">
        <f t="shared" si="0"/>
        <v>0</v>
      </c>
      <c r="N14" s="69">
        <f t="shared" si="1"/>
        <v>0</v>
      </c>
      <c r="P14" s="61">
        <f t="shared" si="2"/>
        <v>0</v>
      </c>
      <c r="R14" s="9"/>
      <c r="T14" s="61">
        <f t="shared" si="3"/>
        <v>0</v>
      </c>
    </row>
    <row r="15" spans="1:20" ht="17.25" customHeight="1" x14ac:dyDescent="0.25">
      <c r="B15" s="57" t="s">
        <v>169</v>
      </c>
      <c r="D15" s="143"/>
      <c r="E15" s="143"/>
      <c r="F15" s="21"/>
      <c r="G15" s="143"/>
      <c r="H15" s="143"/>
      <c r="J15" s="68">
        <v>1</v>
      </c>
      <c r="K15" s="68">
        <v>1</v>
      </c>
      <c r="L15" s="70" t="s">
        <v>119</v>
      </c>
      <c r="M15" s="69">
        <f t="shared" si="0"/>
        <v>0</v>
      </c>
      <c r="N15" s="69">
        <f t="shared" si="1"/>
        <v>0</v>
      </c>
      <c r="P15" s="61">
        <f t="shared" si="2"/>
        <v>0</v>
      </c>
      <c r="R15" s="9"/>
      <c r="T15" s="61">
        <f t="shared" si="3"/>
        <v>0</v>
      </c>
    </row>
    <row r="16" spans="1:20" ht="17.25" customHeight="1" x14ac:dyDescent="0.25">
      <c r="B16" s="57" t="s">
        <v>170</v>
      </c>
      <c r="D16" s="143"/>
      <c r="E16" s="143"/>
      <c r="F16" s="21"/>
      <c r="G16" s="143"/>
      <c r="H16" s="143"/>
      <c r="J16" s="68">
        <v>1</v>
      </c>
      <c r="K16" s="68">
        <v>1</v>
      </c>
      <c r="L16" s="70" t="s">
        <v>171</v>
      </c>
      <c r="M16" s="69">
        <f>($D$12*13.8%)*J16+($G$12*13.8%)*K16</f>
        <v>0</v>
      </c>
      <c r="N16" s="69">
        <f t="shared" si="1"/>
        <v>0</v>
      </c>
      <c r="P16" s="61">
        <f t="shared" si="2"/>
        <v>0</v>
      </c>
      <c r="R16" s="9"/>
      <c r="T16" s="61">
        <f t="shared" si="3"/>
        <v>0</v>
      </c>
    </row>
    <row r="17" spans="2:20" ht="17.25" customHeight="1" x14ac:dyDescent="0.25">
      <c r="B17" s="57" t="s">
        <v>122</v>
      </c>
      <c r="D17" s="143"/>
      <c r="E17" s="143"/>
      <c r="F17" s="21"/>
      <c r="G17" s="143"/>
      <c r="H17" s="143"/>
      <c r="J17" s="68">
        <v>2</v>
      </c>
      <c r="K17" s="68">
        <v>2</v>
      </c>
      <c r="L17" s="70" t="s">
        <v>119</v>
      </c>
      <c r="M17" s="69">
        <f t="shared" si="0"/>
        <v>0</v>
      </c>
      <c r="N17" s="69">
        <f t="shared" si="1"/>
        <v>0</v>
      </c>
      <c r="P17" s="61">
        <f t="shared" si="2"/>
        <v>0</v>
      </c>
      <c r="R17" s="9"/>
      <c r="T17" s="61">
        <f t="shared" si="3"/>
        <v>0</v>
      </c>
    </row>
    <row r="18" spans="2:20" ht="17.25" customHeight="1" x14ac:dyDescent="0.25">
      <c r="B18" s="57" t="s">
        <v>125</v>
      </c>
      <c r="D18" s="143"/>
      <c r="E18" s="143"/>
      <c r="F18" s="21"/>
      <c r="G18" s="143"/>
      <c r="H18" s="143"/>
      <c r="J18" s="68">
        <v>2</v>
      </c>
      <c r="K18" s="68">
        <v>2</v>
      </c>
      <c r="L18" s="70" t="s">
        <v>119</v>
      </c>
      <c r="M18" s="69">
        <f t="shared" si="0"/>
        <v>0</v>
      </c>
      <c r="N18" s="69">
        <f t="shared" si="1"/>
        <v>0</v>
      </c>
      <c r="P18" s="61">
        <f t="shared" si="2"/>
        <v>0</v>
      </c>
      <c r="R18" s="9"/>
      <c r="T18" s="61">
        <f t="shared" si="3"/>
        <v>0</v>
      </c>
    </row>
    <row r="19" spans="2:20" ht="17.25" customHeight="1" x14ac:dyDescent="0.25">
      <c r="B19" s="57" t="s">
        <v>123</v>
      </c>
      <c r="D19" s="143"/>
      <c r="E19" s="143"/>
      <c r="F19" s="21"/>
      <c r="G19" s="143"/>
      <c r="H19" s="143"/>
      <c r="J19" s="68">
        <v>2</v>
      </c>
      <c r="K19" s="68">
        <v>2</v>
      </c>
      <c r="L19" s="70" t="s">
        <v>119</v>
      </c>
      <c r="M19" s="69">
        <f t="shared" si="0"/>
        <v>0</v>
      </c>
      <c r="N19" s="69">
        <f t="shared" si="1"/>
        <v>0</v>
      </c>
      <c r="P19" s="61">
        <f t="shared" si="2"/>
        <v>0</v>
      </c>
      <c r="R19" s="9"/>
      <c r="T19" s="61">
        <f t="shared" si="3"/>
        <v>0</v>
      </c>
    </row>
    <row r="20" spans="2:20" ht="17.25" customHeight="1" x14ac:dyDescent="0.25">
      <c r="B20" s="57" t="s">
        <v>172</v>
      </c>
      <c r="D20" s="143"/>
      <c r="E20" s="143"/>
      <c r="F20" s="21"/>
      <c r="G20" s="143"/>
      <c r="H20" s="143"/>
      <c r="J20" s="68">
        <v>2</v>
      </c>
      <c r="K20" s="68">
        <v>2</v>
      </c>
      <c r="L20" s="70" t="s">
        <v>119</v>
      </c>
      <c r="M20" s="69">
        <f t="shared" si="0"/>
        <v>0</v>
      </c>
      <c r="N20" s="69">
        <f t="shared" si="1"/>
        <v>0</v>
      </c>
      <c r="P20" s="61">
        <f t="shared" si="2"/>
        <v>0</v>
      </c>
      <c r="R20" s="9"/>
      <c r="T20" s="61">
        <f t="shared" si="3"/>
        <v>0</v>
      </c>
    </row>
    <row r="21" spans="2:20" ht="17.25" customHeight="1" x14ac:dyDescent="0.25">
      <c r="B21" s="57" t="s">
        <v>124</v>
      </c>
      <c r="D21" s="143"/>
      <c r="E21" s="143"/>
      <c r="F21" s="21"/>
      <c r="G21" s="143"/>
      <c r="H21" s="143"/>
      <c r="J21" s="68">
        <v>1</v>
      </c>
      <c r="K21" s="68">
        <v>1</v>
      </c>
      <c r="L21" s="70" t="s">
        <v>119</v>
      </c>
      <c r="M21" s="69">
        <f t="shared" si="0"/>
        <v>0</v>
      </c>
      <c r="N21" s="69">
        <f t="shared" si="1"/>
        <v>0</v>
      </c>
      <c r="P21" s="61">
        <f t="shared" si="2"/>
        <v>0</v>
      </c>
      <c r="R21" s="9"/>
      <c r="T21" s="61">
        <f t="shared" si="3"/>
        <v>0</v>
      </c>
    </row>
    <row r="22" spans="2:20" ht="17.25" customHeight="1" x14ac:dyDescent="0.25">
      <c r="B22" s="57" t="s">
        <v>126</v>
      </c>
      <c r="D22" s="143"/>
      <c r="E22" s="143"/>
      <c r="F22" s="21"/>
      <c r="G22" s="143"/>
      <c r="H22" s="143"/>
      <c r="J22" s="68">
        <v>2</v>
      </c>
      <c r="K22" s="68">
        <v>1</v>
      </c>
      <c r="L22" s="70" t="s">
        <v>119</v>
      </c>
      <c r="M22" s="69">
        <f t="shared" si="0"/>
        <v>0</v>
      </c>
      <c r="N22" s="69">
        <f t="shared" si="1"/>
        <v>0</v>
      </c>
      <c r="P22" s="61">
        <f t="shared" si="2"/>
        <v>0</v>
      </c>
      <c r="R22" s="9"/>
      <c r="T22" s="61">
        <f t="shared" si="3"/>
        <v>0</v>
      </c>
    </row>
    <row r="23" spans="2:20" ht="17.25" customHeight="1" x14ac:dyDescent="0.25">
      <c r="B23" s="57" t="s">
        <v>173</v>
      </c>
      <c r="D23" s="143"/>
      <c r="E23" s="143"/>
      <c r="F23" s="21"/>
      <c r="G23" s="143"/>
      <c r="H23" s="143"/>
      <c r="J23" s="68">
        <v>1</v>
      </c>
      <c r="K23" s="68">
        <v>1</v>
      </c>
      <c r="L23" s="70" t="s">
        <v>119</v>
      </c>
      <c r="M23" s="69">
        <f t="shared" si="0"/>
        <v>0</v>
      </c>
      <c r="N23" s="69">
        <f t="shared" si="1"/>
        <v>0</v>
      </c>
      <c r="P23" s="61">
        <f t="shared" si="2"/>
        <v>0</v>
      </c>
      <c r="R23" s="9"/>
      <c r="T23" s="61">
        <f t="shared" si="3"/>
        <v>0</v>
      </c>
    </row>
    <row r="24" spans="2:20" ht="17.25" customHeight="1" thickBot="1" x14ac:dyDescent="0.3">
      <c r="B24" s="57" t="s">
        <v>127</v>
      </c>
      <c r="D24" s="143"/>
      <c r="E24" s="143"/>
      <c r="F24" s="21"/>
      <c r="G24" s="143"/>
      <c r="H24" s="143"/>
      <c r="J24" s="68">
        <v>2</v>
      </c>
      <c r="K24" s="68">
        <v>2</v>
      </c>
      <c r="L24" s="70" t="s">
        <v>119</v>
      </c>
      <c r="M24" s="69">
        <f t="shared" si="0"/>
        <v>0</v>
      </c>
      <c r="N24" s="69">
        <f t="shared" si="1"/>
        <v>0</v>
      </c>
      <c r="P24" s="61">
        <f t="shared" si="2"/>
        <v>0</v>
      </c>
      <c r="R24" s="10"/>
      <c r="T24" s="61">
        <f t="shared" si="3"/>
        <v>0</v>
      </c>
    </row>
    <row r="25" spans="2:20" ht="17.25" customHeight="1" thickTop="1" x14ac:dyDescent="0.25">
      <c r="D25" s="143"/>
      <c r="E25" s="143"/>
      <c r="F25" s="21"/>
      <c r="G25" s="143"/>
      <c r="H25" s="143"/>
      <c r="L25" s="72"/>
      <c r="M25" s="73"/>
      <c r="N25" s="73"/>
      <c r="P25" s="23"/>
    </row>
    <row r="26" spans="2:20" ht="17.25" customHeight="1" x14ac:dyDescent="0.25">
      <c r="B26" s="57" t="s">
        <v>133</v>
      </c>
      <c r="D26" s="143"/>
      <c r="E26" s="143"/>
      <c r="F26" s="21"/>
      <c r="G26" s="143"/>
      <c r="H26" s="143"/>
      <c r="J26" s="68">
        <v>1</v>
      </c>
      <c r="K26" s="68">
        <v>2</v>
      </c>
      <c r="L26" s="70" t="s">
        <v>129</v>
      </c>
      <c r="M26" s="69">
        <f t="shared" si="0"/>
        <v>0</v>
      </c>
      <c r="N26" s="69">
        <f t="shared" si="1"/>
        <v>0</v>
      </c>
    </row>
    <row r="27" spans="2:20" ht="17.25" customHeight="1" x14ac:dyDescent="0.25">
      <c r="B27" s="57" t="s">
        <v>174</v>
      </c>
      <c r="D27" s="143"/>
      <c r="E27" s="143"/>
      <c r="F27" s="21"/>
      <c r="G27" s="143"/>
      <c r="H27" s="143"/>
      <c r="J27" s="68">
        <v>0.25</v>
      </c>
      <c r="K27" s="68">
        <v>0.5</v>
      </c>
      <c r="L27" s="70" t="s">
        <v>129</v>
      </c>
      <c r="M27" s="69">
        <f t="shared" si="0"/>
        <v>0</v>
      </c>
      <c r="N27" s="69">
        <f t="shared" si="1"/>
        <v>0</v>
      </c>
    </row>
    <row r="28" spans="2:20" ht="17.25" customHeight="1" x14ac:dyDescent="0.25">
      <c r="B28" s="57" t="s">
        <v>175</v>
      </c>
      <c r="D28" s="143"/>
      <c r="E28" s="143"/>
      <c r="F28" s="21"/>
      <c r="G28" s="143"/>
      <c r="H28" s="143"/>
      <c r="J28" s="68">
        <v>0.25</v>
      </c>
      <c r="K28" s="68">
        <v>0.5</v>
      </c>
      <c r="L28" s="70" t="s">
        <v>129</v>
      </c>
      <c r="M28" s="69">
        <f t="shared" si="0"/>
        <v>0</v>
      </c>
      <c r="N28" s="69">
        <f t="shared" si="1"/>
        <v>0</v>
      </c>
    </row>
    <row r="29" spans="2:20" ht="17.25" customHeight="1" x14ac:dyDescent="0.25">
      <c r="B29" s="57" t="s">
        <v>234</v>
      </c>
      <c r="D29" s="143"/>
      <c r="E29" s="143"/>
      <c r="F29" s="21"/>
      <c r="G29" s="143"/>
      <c r="H29" s="143"/>
      <c r="J29" s="68">
        <v>0.1</v>
      </c>
      <c r="K29" s="68">
        <v>0.1</v>
      </c>
      <c r="L29" s="70" t="s">
        <v>129</v>
      </c>
      <c r="M29" s="69">
        <f>$D$12*J29+$G$12*K29</f>
        <v>0</v>
      </c>
      <c r="N29" s="69">
        <f t="shared" si="1"/>
        <v>0</v>
      </c>
    </row>
    <row r="30" spans="2:20" ht="27" customHeight="1" x14ac:dyDescent="0.25">
      <c r="B30" s="74" t="s">
        <v>225</v>
      </c>
      <c r="D30" s="143"/>
      <c r="E30" s="143"/>
      <c r="F30" s="21"/>
      <c r="G30" s="143"/>
      <c r="H30" s="143"/>
      <c r="J30" s="68">
        <v>0.25</v>
      </c>
      <c r="K30" s="68">
        <v>0.5</v>
      </c>
      <c r="L30" s="70" t="s">
        <v>129</v>
      </c>
      <c r="M30" s="69">
        <f t="shared" si="0"/>
        <v>0</v>
      </c>
      <c r="N30" s="69">
        <f t="shared" si="1"/>
        <v>0</v>
      </c>
    </row>
    <row r="31" spans="2:20" ht="17.25" customHeight="1" x14ac:dyDescent="0.25">
      <c r="B31" s="57" t="s">
        <v>176</v>
      </c>
      <c r="D31" s="143"/>
      <c r="E31" s="143"/>
      <c r="F31" s="21"/>
      <c r="G31" s="143"/>
      <c r="H31" s="143"/>
      <c r="J31" s="75">
        <v>0.25</v>
      </c>
      <c r="K31" s="75">
        <v>0.25</v>
      </c>
      <c r="L31" s="76" t="s">
        <v>129</v>
      </c>
      <c r="M31" s="69">
        <f t="shared" si="0"/>
        <v>0</v>
      </c>
      <c r="N31" s="69">
        <f t="shared" si="1"/>
        <v>0</v>
      </c>
    </row>
    <row r="32" spans="2:20" ht="17.25" customHeight="1" x14ac:dyDescent="0.25">
      <c r="B32" s="57" t="s">
        <v>177</v>
      </c>
      <c r="D32" s="143"/>
      <c r="E32" s="143"/>
      <c r="F32" s="21"/>
      <c r="G32" s="143"/>
      <c r="H32" s="143"/>
      <c r="J32" s="75">
        <v>0.5</v>
      </c>
      <c r="K32" s="75">
        <v>0.5</v>
      </c>
      <c r="L32" s="76" t="s">
        <v>129</v>
      </c>
      <c r="M32" s="69">
        <f t="shared" si="0"/>
        <v>0</v>
      </c>
      <c r="N32" s="69">
        <f t="shared" si="1"/>
        <v>0</v>
      </c>
    </row>
    <row r="33" spans="2:20" ht="17.25" customHeight="1" x14ac:dyDescent="0.25">
      <c r="B33" s="57" t="s">
        <v>178</v>
      </c>
      <c r="D33" s="143"/>
      <c r="E33" s="143"/>
      <c r="F33" s="21"/>
      <c r="G33" s="143"/>
      <c r="H33" s="143"/>
      <c r="J33" s="75">
        <v>0.25</v>
      </c>
      <c r="K33" s="75">
        <v>0.25</v>
      </c>
      <c r="L33" s="76" t="s">
        <v>129</v>
      </c>
      <c r="M33" s="69">
        <f>$D$12*J33+$G$12*K33</f>
        <v>0</v>
      </c>
      <c r="N33" s="69">
        <f t="shared" si="1"/>
        <v>0</v>
      </c>
    </row>
    <row r="34" spans="2:20" ht="17.25" customHeight="1" x14ac:dyDescent="0.25">
      <c r="B34" s="57" t="s">
        <v>179</v>
      </c>
      <c r="D34" s="143"/>
      <c r="E34" s="143"/>
      <c r="F34" s="21"/>
      <c r="G34" s="143"/>
      <c r="H34" s="143"/>
      <c r="J34" s="75">
        <v>0.5</v>
      </c>
      <c r="K34" s="75">
        <v>0.5</v>
      </c>
      <c r="L34" s="76" t="s">
        <v>129</v>
      </c>
      <c r="M34" s="69">
        <f t="shared" si="0"/>
        <v>0</v>
      </c>
      <c r="N34" s="69">
        <f t="shared" si="1"/>
        <v>0</v>
      </c>
    </row>
    <row r="35" spans="2:20" ht="17.25" customHeight="1" x14ac:dyDescent="0.25">
      <c r="B35" s="74" t="s">
        <v>237</v>
      </c>
      <c r="D35" s="143"/>
      <c r="E35" s="143"/>
      <c r="F35" s="21"/>
      <c r="G35" s="143"/>
      <c r="H35" s="143"/>
      <c r="J35" s="75">
        <v>0.1</v>
      </c>
      <c r="K35" s="75">
        <v>0.1</v>
      </c>
      <c r="L35" s="76" t="s">
        <v>129</v>
      </c>
      <c r="M35" s="69">
        <f t="shared" si="0"/>
        <v>0</v>
      </c>
      <c r="N35" s="69">
        <f t="shared" si="1"/>
        <v>0</v>
      </c>
    </row>
    <row r="36" spans="2:20" ht="27" customHeight="1" x14ac:dyDescent="0.25">
      <c r="B36" s="74" t="s">
        <v>235</v>
      </c>
      <c r="D36" s="143"/>
      <c r="E36" s="143"/>
      <c r="F36" s="21"/>
      <c r="G36" s="143"/>
      <c r="H36" s="143"/>
      <c r="J36" s="77" t="s">
        <v>244</v>
      </c>
      <c r="K36" s="77" t="s">
        <v>244</v>
      </c>
      <c r="L36" s="76" t="s">
        <v>129</v>
      </c>
      <c r="M36" s="69" t="str">
        <f>IFERROR($D$12*J36+$G$12*K36,"")</f>
        <v/>
      </c>
      <c r="N36" s="69" t="str">
        <f>IFERROR(ROUNDUP((M36/52),0),"")</f>
        <v/>
      </c>
    </row>
    <row r="37" spans="2:20" ht="17.25" customHeight="1" x14ac:dyDescent="0.25">
      <c r="B37" s="74" t="s">
        <v>180</v>
      </c>
      <c r="D37" s="143"/>
      <c r="E37" s="143"/>
      <c r="F37" s="21"/>
      <c r="G37" s="143"/>
      <c r="H37" s="143"/>
      <c r="J37" s="75">
        <v>1</v>
      </c>
      <c r="K37" s="75">
        <v>1</v>
      </c>
      <c r="L37" s="76" t="s">
        <v>129</v>
      </c>
      <c r="M37" s="69">
        <f t="shared" si="0"/>
        <v>0</v>
      </c>
      <c r="N37" s="69">
        <f t="shared" si="1"/>
        <v>0</v>
      </c>
    </row>
    <row r="38" spans="2:20" ht="17.25" customHeight="1" x14ac:dyDescent="0.25">
      <c r="B38" s="74" t="s">
        <v>231</v>
      </c>
      <c r="D38" s="143"/>
      <c r="E38" s="143"/>
      <c r="F38" s="21"/>
      <c r="G38" s="143"/>
      <c r="H38" s="143"/>
      <c r="J38" s="75">
        <v>1</v>
      </c>
      <c r="K38" s="75">
        <v>0.5</v>
      </c>
      <c r="L38" s="76" t="s">
        <v>129</v>
      </c>
      <c r="M38" s="69">
        <f t="shared" si="0"/>
        <v>0</v>
      </c>
      <c r="N38" s="69">
        <f t="shared" si="1"/>
        <v>0</v>
      </c>
    </row>
    <row r="39" spans="2:20" ht="17.25" customHeight="1" x14ac:dyDescent="0.25">
      <c r="B39" s="74" t="s">
        <v>230</v>
      </c>
      <c r="D39" s="143"/>
      <c r="E39" s="143"/>
      <c r="F39" s="21"/>
      <c r="G39" s="143"/>
      <c r="H39" s="143"/>
      <c r="J39" s="75">
        <v>1</v>
      </c>
      <c r="K39" s="75">
        <v>0.5</v>
      </c>
      <c r="L39" s="76" t="s">
        <v>129</v>
      </c>
      <c r="M39" s="69">
        <f t="shared" ref="M39" si="4">$D$12*J39+$G$12*K39</f>
        <v>0</v>
      </c>
      <c r="N39" s="69">
        <f t="shared" ref="N39" si="5">ROUNDUP((M39/52),0)</f>
        <v>0</v>
      </c>
    </row>
    <row r="40" spans="2:20" ht="17.25" customHeight="1" x14ac:dyDescent="0.25">
      <c r="B40" s="74" t="s">
        <v>232</v>
      </c>
      <c r="D40" s="143"/>
      <c r="E40" s="143"/>
      <c r="F40" s="21"/>
      <c r="G40" s="143"/>
      <c r="H40" s="143"/>
      <c r="J40" s="75">
        <v>1</v>
      </c>
      <c r="K40" s="75">
        <v>0.5</v>
      </c>
      <c r="L40" s="76" t="s">
        <v>129</v>
      </c>
      <c r="M40" s="69">
        <f t="shared" ref="M40:M41" si="6">$D$12*J40+$G$12*K40</f>
        <v>0</v>
      </c>
      <c r="N40" s="69">
        <f t="shared" ref="N40:N41" si="7">ROUNDUP((M40/52),0)</f>
        <v>0</v>
      </c>
    </row>
    <row r="41" spans="2:20" ht="17.25" customHeight="1" x14ac:dyDescent="0.25">
      <c r="B41" s="74" t="s">
        <v>233</v>
      </c>
      <c r="D41" s="143"/>
      <c r="E41" s="143"/>
      <c r="F41" s="21"/>
      <c r="G41" s="143"/>
      <c r="H41" s="143"/>
      <c r="J41" s="75">
        <v>1</v>
      </c>
      <c r="K41" s="75">
        <v>1</v>
      </c>
      <c r="L41" s="76" t="s">
        <v>129</v>
      </c>
      <c r="M41" s="69">
        <f t="shared" si="6"/>
        <v>0</v>
      </c>
      <c r="N41" s="69">
        <f t="shared" si="7"/>
        <v>0</v>
      </c>
    </row>
    <row r="42" spans="2:20" s="20" customFormat="1" ht="24.75" customHeight="1" x14ac:dyDescent="0.25">
      <c r="B42" s="74" t="s">
        <v>181</v>
      </c>
      <c r="D42" s="143"/>
      <c r="E42" s="143"/>
      <c r="F42" s="21"/>
      <c r="G42" s="143"/>
      <c r="H42" s="143"/>
      <c r="J42" s="58">
        <v>0.2</v>
      </c>
      <c r="K42" s="58">
        <v>0.2</v>
      </c>
      <c r="L42" s="74" t="s">
        <v>129</v>
      </c>
      <c r="M42" s="60">
        <f t="shared" si="0"/>
        <v>0</v>
      </c>
      <c r="N42" s="60">
        <f t="shared" si="1"/>
        <v>0</v>
      </c>
      <c r="R42" s="23"/>
      <c r="T42" s="23"/>
    </row>
    <row r="43" spans="2:20" s="20" customFormat="1" ht="30.75" customHeight="1" x14ac:dyDescent="0.25">
      <c r="B43" s="74" t="s">
        <v>182</v>
      </c>
      <c r="D43" s="143"/>
      <c r="E43" s="143"/>
      <c r="F43" s="21"/>
      <c r="G43" s="143"/>
      <c r="H43" s="143"/>
      <c r="J43" s="77" t="s">
        <v>244</v>
      </c>
      <c r="K43" s="77" t="s">
        <v>244</v>
      </c>
      <c r="L43" s="76" t="s">
        <v>129</v>
      </c>
      <c r="M43" s="69" t="str">
        <f>IFERROR($D$12*J43+$G$12*K43,"")</f>
        <v/>
      </c>
      <c r="N43" s="69" t="str">
        <f>IFERROR(ROUNDUP((M43/52),0),"")</f>
        <v/>
      </c>
      <c r="R43" s="23"/>
      <c r="T43" s="23"/>
    </row>
    <row r="44" spans="2:20" s="20" customFormat="1" ht="25.5" customHeight="1" x14ac:dyDescent="0.25">
      <c r="B44" s="74" t="s">
        <v>238</v>
      </c>
      <c r="D44" s="143"/>
      <c r="E44" s="143"/>
      <c r="F44" s="21"/>
      <c r="G44" s="143"/>
      <c r="H44" s="143"/>
      <c r="J44" s="58">
        <v>0.2</v>
      </c>
      <c r="K44" s="58">
        <v>0.2</v>
      </c>
      <c r="L44" s="74" t="s">
        <v>129</v>
      </c>
      <c r="M44" s="60">
        <f t="shared" ref="M44:M45" si="8">$D$12*J44+$G$12*K44</f>
        <v>0</v>
      </c>
      <c r="N44" s="60">
        <f t="shared" ref="N44:N45" si="9">ROUNDUP((M44/52),0)</f>
        <v>0</v>
      </c>
      <c r="R44" s="23"/>
      <c r="T44" s="23"/>
    </row>
    <row r="45" spans="2:20" s="20" customFormat="1" ht="17.25" customHeight="1" x14ac:dyDescent="0.25">
      <c r="B45" s="74" t="s">
        <v>239</v>
      </c>
      <c r="D45" s="143"/>
      <c r="E45" s="143"/>
      <c r="F45" s="21"/>
      <c r="G45" s="143"/>
      <c r="H45" s="143"/>
      <c r="J45" s="58">
        <v>0.2</v>
      </c>
      <c r="K45" s="58">
        <v>0.2</v>
      </c>
      <c r="L45" s="76" t="s">
        <v>129</v>
      </c>
      <c r="M45" s="60">
        <f t="shared" si="8"/>
        <v>0</v>
      </c>
      <c r="N45" s="60">
        <f t="shared" si="9"/>
        <v>0</v>
      </c>
      <c r="R45" s="23"/>
      <c r="T45" s="23"/>
    </row>
    <row r="46" spans="2:20" s="20" customFormat="1" ht="17.25" customHeight="1" x14ac:dyDescent="0.25">
      <c r="B46" s="74" t="s">
        <v>226</v>
      </c>
      <c r="D46" s="143"/>
      <c r="E46" s="143"/>
      <c r="F46" s="21"/>
      <c r="G46" s="143"/>
      <c r="H46" s="143"/>
      <c r="J46" s="58">
        <v>0.5</v>
      </c>
      <c r="K46" s="58">
        <v>0.5</v>
      </c>
      <c r="L46" s="76" t="s">
        <v>129</v>
      </c>
      <c r="M46" s="60">
        <f t="shared" ref="M46:M47" si="10">$D$12*J46+$G$12*K46</f>
        <v>0</v>
      </c>
      <c r="N46" s="60">
        <f t="shared" ref="N46:N47" si="11">ROUNDUP((M46/52),0)</f>
        <v>0</v>
      </c>
      <c r="R46" s="23"/>
      <c r="T46" s="23"/>
    </row>
    <row r="47" spans="2:20" s="20" customFormat="1" ht="17.25" customHeight="1" x14ac:dyDescent="0.25">
      <c r="B47" s="74" t="s">
        <v>227</v>
      </c>
      <c r="D47" s="143"/>
      <c r="E47" s="143"/>
      <c r="F47" s="21"/>
      <c r="G47" s="143"/>
      <c r="H47" s="143"/>
      <c r="J47" s="58">
        <v>0.2</v>
      </c>
      <c r="K47" s="58">
        <v>0</v>
      </c>
      <c r="L47" s="76" t="s">
        <v>129</v>
      </c>
      <c r="M47" s="60">
        <f t="shared" si="10"/>
        <v>0</v>
      </c>
      <c r="N47" s="60">
        <f t="shared" si="11"/>
        <v>0</v>
      </c>
      <c r="R47" s="23"/>
      <c r="T47" s="23"/>
    </row>
    <row r="48" spans="2:20" s="20" customFormat="1" ht="27.75" customHeight="1" x14ac:dyDescent="0.25">
      <c r="B48" s="74" t="s">
        <v>228</v>
      </c>
      <c r="D48" s="143"/>
      <c r="E48" s="143"/>
      <c r="F48" s="21"/>
      <c r="G48" s="143"/>
      <c r="H48" s="143"/>
      <c r="J48" s="58">
        <v>1</v>
      </c>
      <c r="K48" s="58">
        <v>1</v>
      </c>
      <c r="L48" s="74" t="s">
        <v>129</v>
      </c>
      <c r="M48" s="60">
        <f t="shared" si="0"/>
        <v>0</v>
      </c>
      <c r="N48" s="60">
        <f t="shared" si="1"/>
        <v>0</v>
      </c>
      <c r="R48" s="23"/>
      <c r="T48" s="23"/>
    </row>
    <row r="49" spans="2:20" s="20" customFormat="1" ht="27.75" customHeight="1" x14ac:dyDescent="0.25">
      <c r="B49" s="74" t="s">
        <v>236</v>
      </c>
      <c r="D49" s="143"/>
      <c r="E49" s="143"/>
      <c r="F49" s="21"/>
      <c r="G49" s="143"/>
      <c r="H49" s="143"/>
      <c r="J49" s="77" t="s">
        <v>244</v>
      </c>
      <c r="K49" s="77" t="s">
        <v>244</v>
      </c>
      <c r="L49" s="74" t="s">
        <v>129</v>
      </c>
      <c r="M49" s="69" t="str">
        <f>IFERROR($D$12*J49+$G$12*K49,"")</f>
        <v/>
      </c>
      <c r="N49" s="69" t="str">
        <f>IFERROR(ROUNDUP((M49/52),0),"")</f>
        <v/>
      </c>
      <c r="R49" s="23"/>
      <c r="T49" s="23"/>
    </row>
    <row r="50" spans="2:20" ht="17.25" customHeight="1" x14ac:dyDescent="0.25">
      <c r="B50" s="74" t="s">
        <v>240</v>
      </c>
      <c r="D50" s="143"/>
      <c r="E50" s="143"/>
      <c r="F50" s="21"/>
      <c r="G50" s="143"/>
      <c r="H50" s="143"/>
      <c r="J50" s="58">
        <v>0.1</v>
      </c>
      <c r="K50" s="58">
        <v>0</v>
      </c>
      <c r="L50" s="74" t="s">
        <v>129</v>
      </c>
      <c r="M50" s="60">
        <f t="shared" ref="M50:M52" si="12">$D$12*J50+$G$12*K50</f>
        <v>0</v>
      </c>
      <c r="N50" s="60">
        <f t="shared" ref="N50:N52" si="13">ROUNDUP((M50/52),0)</f>
        <v>0</v>
      </c>
    </row>
    <row r="51" spans="2:20" ht="17.25" customHeight="1" x14ac:dyDescent="0.25">
      <c r="B51" s="74" t="s">
        <v>229</v>
      </c>
      <c r="D51" s="143"/>
      <c r="E51" s="143"/>
      <c r="F51" s="21"/>
      <c r="G51" s="143"/>
      <c r="H51" s="143"/>
      <c r="J51" s="58">
        <v>0.2</v>
      </c>
      <c r="K51" s="58">
        <v>0</v>
      </c>
      <c r="L51" s="74" t="s">
        <v>129</v>
      </c>
      <c r="M51" s="60">
        <f t="shared" si="12"/>
        <v>0</v>
      </c>
      <c r="N51" s="60">
        <f t="shared" si="13"/>
        <v>0</v>
      </c>
    </row>
    <row r="52" spans="2:20" ht="17.25" customHeight="1" x14ac:dyDescent="0.25">
      <c r="B52" s="74" t="s">
        <v>241</v>
      </c>
      <c r="D52" s="144"/>
      <c r="E52" s="144"/>
      <c r="F52" s="21"/>
      <c r="G52" s="144"/>
      <c r="H52" s="144"/>
      <c r="J52" s="58">
        <v>0.2</v>
      </c>
      <c r="K52" s="58">
        <v>0</v>
      </c>
      <c r="L52" s="74" t="s">
        <v>129</v>
      </c>
      <c r="M52" s="60">
        <f t="shared" si="12"/>
        <v>0</v>
      </c>
      <c r="N52" s="60">
        <f t="shared" si="13"/>
        <v>0</v>
      </c>
    </row>
  </sheetData>
  <mergeCells count="11">
    <mergeCell ref="M6:N6"/>
    <mergeCell ref="D6:H7"/>
    <mergeCell ref="J6:L6"/>
    <mergeCell ref="B2:L2"/>
    <mergeCell ref="B4:K4"/>
    <mergeCell ref="D12:D52"/>
    <mergeCell ref="E12:E52"/>
    <mergeCell ref="H12:H52"/>
    <mergeCell ref="G12:G52"/>
    <mergeCell ref="A1:G1"/>
    <mergeCell ref="B6:B7"/>
  </mergeCells>
  <pageMargins left="0.511811024" right="0.511811024" top="0.78740157499999996" bottom="0.78740157499999996" header="0.31496062000000002" footer="0.31496062000000002"/>
  <pageSetup paperSize="9" scale="71" fitToHeight="0" orientation="landscape" verticalDpi="300" r:id="rId1"/>
  <ignoredErrors>
    <ignoredError sqref="M16 M36:N36 M43:N43 M49:N4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C83F7E-18DF-44B3-834F-5AFDD8362433}">
          <x14:formula1>
            <xm:f>Dados!$A$1:$A$13</xm:f>
          </x14:formula1>
          <xm:sqref>T9:T10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52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8" sqref="N8"/>
    </sheetView>
  </sheetViews>
  <sheetFormatPr defaultColWidth="9.140625" defaultRowHeight="12.75" x14ac:dyDescent="0.25"/>
  <cols>
    <col min="1" max="1" width="2.7109375" style="51" customWidth="1"/>
    <col min="2" max="2" width="48.7109375" style="51" customWidth="1"/>
    <col min="3" max="3" width="1.7109375" style="51" customWidth="1"/>
    <col min="4" max="4" width="10.7109375" style="71" customWidth="1"/>
    <col min="5" max="5" width="25.7109375" style="21" customWidth="1"/>
    <col min="6" max="6" width="1.7109375" style="51" customWidth="1"/>
    <col min="7" max="7" width="9.140625" style="71"/>
    <col min="8" max="8" width="36.7109375" style="51" customWidth="1"/>
    <col min="9" max="9" width="10.7109375" style="67" customWidth="1"/>
    <col min="10" max="10" width="10.7109375" style="51" customWidth="1"/>
    <col min="11" max="11" width="1.7109375" style="51" customWidth="1"/>
    <col min="12" max="12" width="25.7109375" style="51" customWidth="1"/>
    <col min="13" max="13" width="1.7109375" style="20" customWidth="1"/>
    <col min="14" max="14" width="25.7109375" style="23" customWidth="1"/>
    <col min="15" max="15" width="1.7109375" style="20" customWidth="1"/>
    <col min="16" max="16" width="15.85546875" style="23" customWidth="1"/>
    <col min="17" max="16384" width="9.140625" style="51"/>
  </cols>
  <sheetData>
    <row r="1" spans="1:26" s="11" customFormat="1" ht="51" customHeight="1" x14ac:dyDescent="0.25">
      <c r="A1" s="101"/>
      <c r="B1" s="101"/>
      <c r="C1" s="101"/>
      <c r="D1" s="101"/>
      <c r="E1" s="101"/>
      <c r="F1" s="101"/>
      <c r="G1" s="101"/>
    </row>
    <row r="2" spans="1:26" s="20" customFormat="1" ht="18.75" x14ac:dyDescent="0.25">
      <c r="B2" s="141" t="s">
        <v>36</v>
      </c>
      <c r="C2" s="141"/>
      <c r="D2" s="141"/>
      <c r="E2" s="141"/>
      <c r="F2" s="141"/>
      <c r="G2" s="141"/>
      <c r="H2" s="141"/>
      <c r="I2" s="22"/>
      <c r="J2" s="22"/>
      <c r="L2" s="23"/>
      <c r="N2" s="23"/>
      <c r="P2" s="23"/>
    </row>
    <row r="3" spans="1:26" s="20" customFormat="1" ht="5.0999999999999996" customHeight="1" x14ac:dyDescent="0.25">
      <c r="D3" s="21"/>
      <c r="E3" s="21"/>
      <c r="G3" s="21"/>
      <c r="I3" s="22"/>
      <c r="J3" s="22"/>
      <c r="L3" s="23"/>
      <c r="N3" s="23"/>
      <c r="P3" s="23"/>
    </row>
    <row r="4" spans="1:26" s="20" customFormat="1" ht="26.25" x14ac:dyDescent="0.25">
      <c r="B4" s="148" t="s">
        <v>254</v>
      </c>
      <c r="C4" s="148"/>
      <c r="D4" s="148"/>
      <c r="E4" s="148"/>
      <c r="F4" s="148"/>
      <c r="G4" s="148"/>
      <c r="I4" s="22"/>
      <c r="J4" s="22"/>
      <c r="L4" s="23"/>
      <c r="N4" s="23"/>
      <c r="P4" s="23"/>
    </row>
    <row r="5" spans="1:26" s="20" customFormat="1" x14ac:dyDescent="0.25">
      <c r="D5" s="21"/>
      <c r="E5" s="21"/>
      <c r="G5" s="21"/>
      <c r="I5" s="22"/>
      <c r="J5" s="22"/>
      <c r="L5" s="23"/>
      <c r="N5" s="23"/>
      <c r="P5" s="23"/>
    </row>
    <row r="6" spans="1:26" s="21" customFormat="1" ht="38.25" x14ac:dyDescent="0.25">
      <c r="B6" s="140" t="s">
        <v>103</v>
      </c>
      <c r="C6" s="78"/>
      <c r="D6" s="140" t="s">
        <v>104</v>
      </c>
      <c r="E6" s="140"/>
      <c r="F6" s="78"/>
      <c r="G6" s="140" t="s">
        <v>105</v>
      </c>
      <c r="H6" s="140"/>
      <c r="I6" s="139" t="s">
        <v>106</v>
      </c>
      <c r="J6" s="139"/>
      <c r="K6" s="78"/>
      <c r="L6" s="53" t="s">
        <v>163</v>
      </c>
      <c r="N6" s="53" t="s">
        <v>108</v>
      </c>
      <c r="P6" s="53" t="s">
        <v>109</v>
      </c>
    </row>
    <row r="7" spans="1:26" s="20" customFormat="1" ht="39.950000000000003" customHeight="1" x14ac:dyDescent="0.25">
      <c r="B7" s="140"/>
      <c r="C7" s="79"/>
      <c r="D7" s="140"/>
      <c r="E7" s="140"/>
      <c r="F7" s="79"/>
      <c r="G7" s="140"/>
      <c r="H7" s="140"/>
      <c r="I7" s="54" t="s">
        <v>110</v>
      </c>
      <c r="J7" s="54" t="s">
        <v>111</v>
      </c>
      <c r="K7" s="55"/>
      <c r="L7" s="54" t="s">
        <v>183</v>
      </c>
      <c r="M7" s="55"/>
      <c r="N7" s="54" t="s">
        <v>260</v>
      </c>
      <c r="O7" s="55"/>
      <c r="P7" s="54" t="s">
        <v>113</v>
      </c>
    </row>
    <row r="8" spans="1:26" s="20" customFormat="1" ht="5.0999999999999996" customHeight="1" thickBot="1" x14ac:dyDescent="0.3">
      <c r="B8" s="80"/>
      <c r="D8" s="21"/>
      <c r="E8" s="21"/>
      <c r="G8" s="21"/>
      <c r="H8" s="21"/>
      <c r="I8" s="23"/>
      <c r="J8" s="23"/>
      <c r="K8" s="21"/>
      <c r="L8" s="23"/>
      <c r="M8" s="21"/>
      <c r="N8" s="23"/>
      <c r="O8" s="21"/>
      <c r="P8" s="23"/>
    </row>
    <row r="9" spans="1:26" s="20" customFormat="1" ht="13.5" thickBot="1" x14ac:dyDescent="0.3">
      <c r="B9" s="80" t="s">
        <v>114</v>
      </c>
      <c r="D9" s="21"/>
      <c r="E9" s="21"/>
      <c r="G9" s="21"/>
      <c r="H9" s="21"/>
      <c r="I9" s="23"/>
      <c r="J9" s="23"/>
      <c r="K9" s="21"/>
      <c r="L9" s="23"/>
      <c r="M9" s="21"/>
      <c r="N9" s="23" t="s">
        <v>184</v>
      </c>
      <c r="O9" s="21"/>
      <c r="P9" s="63"/>
      <c r="Z9" s="20" t="s">
        <v>148</v>
      </c>
    </row>
    <row r="10" spans="1:26" s="20" customFormat="1" ht="13.5" thickBot="1" x14ac:dyDescent="0.3">
      <c r="B10" s="80" t="s">
        <v>116</v>
      </c>
      <c r="D10" s="21"/>
      <c r="E10" s="21"/>
      <c r="G10" s="21"/>
      <c r="H10" s="21"/>
      <c r="I10" s="23"/>
      <c r="J10" s="23"/>
      <c r="K10" s="21"/>
      <c r="L10" s="23"/>
      <c r="M10" s="21"/>
      <c r="N10" s="23" t="s">
        <v>184</v>
      </c>
      <c r="O10" s="21"/>
      <c r="P10" s="63"/>
    </row>
    <row r="11" spans="1:26" s="20" customFormat="1" ht="13.5" thickBot="1" x14ac:dyDescent="0.3">
      <c r="B11" s="80"/>
      <c r="D11" s="21"/>
      <c r="E11" s="21"/>
      <c r="G11" s="21"/>
      <c r="H11" s="21"/>
      <c r="I11" s="23"/>
      <c r="J11" s="23"/>
      <c r="K11" s="21"/>
      <c r="L11" s="23"/>
      <c r="M11" s="21"/>
      <c r="N11" s="23"/>
      <c r="O11" s="21"/>
      <c r="P11" s="23"/>
    </row>
    <row r="12" spans="1:26" ht="13.5" thickTop="1" x14ac:dyDescent="0.25">
      <c r="B12" s="80" t="s">
        <v>185</v>
      </c>
      <c r="D12" s="152">
        <f>Pop.Alvo!E100</f>
        <v>0</v>
      </c>
      <c r="E12" s="154" t="s">
        <v>186</v>
      </c>
      <c r="G12" s="81">
        <v>1</v>
      </c>
      <c r="H12" s="82" t="s">
        <v>119</v>
      </c>
      <c r="I12" s="69">
        <f>$D$12*G12</f>
        <v>0</v>
      </c>
      <c r="J12" s="83">
        <f>ROUNDUP((I12/52),0)</f>
        <v>0</v>
      </c>
      <c r="L12" s="84">
        <f>J12/3</f>
        <v>0</v>
      </c>
      <c r="N12" s="8"/>
      <c r="P12" s="61">
        <f>L12+N12</f>
        <v>0</v>
      </c>
    </row>
    <row r="13" spans="1:26" x14ac:dyDescent="0.25">
      <c r="B13" s="80" t="s">
        <v>122</v>
      </c>
      <c r="D13" s="153"/>
      <c r="E13" s="154"/>
      <c r="G13" s="81">
        <v>1</v>
      </c>
      <c r="H13" s="82" t="s">
        <v>119</v>
      </c>
      <c r="I13" s="69">
        <f t="shared" ref="I13:I17" si="0">$D$12*G13</f>
        <v>0</v>
      </c>
      <c r="J13" s="83">
        <f t="shared" ref="J13:J17" si="1">ROUNDUP((I13/52),0)</f>
        <v>0</v>
      </c>
      <c r="L13" s="84">
        <f t="shared" ref="L13:L17" si="2">J13/3</f>
        <v>0</v>
      </c>
      <c r="N13" s="9"/>
      <c r="P13" s="61">
        <f t="shared" ref="P13:P17" si="3">L13+N13</f>
        <v>0</v>
      </c>
    </row>
    <row r="14" spans="1:26" x14ac:dyDescent="0.25">
      <c r="B14" s="80" t="s">
        <v>124</v>
      </c>
      <c r="D14" s="153"/>
      <c r="E14" s="154"/>
      <c r="G14" s="81">
        <v>0.25</v>
      </c>
      <c r="H14" s="82" t="s">
        <v>119</v>
      </c>
      <c r="I14" s="69">
        <f t="shared" si="0"/>
        <v>0</v>
      </c>
      <c r="J14" s="83">
        <f t="shared" si="1"/>
        <v>0</v>
      </c>
      <c r="L14" s="84">
        <f t="shared" si="2"/>
        <v>0</v>
      </c>
      <c r="N14" s="9"/>
      <c r="P14" s="61">
        <f t="shared" si="3"/>
        <v>0</v>
      </c>
    </row>
    <row r="15" spans="1:26" x14ac:dyDescent="0.25">
      <c r="B15" s="80" t="s">
        <v>123</v>
      </c>
      <c r="D15" s="153"/>
      <c r="E15" s="154"/>
      <c r="G15" s="81">
        <v>0.5</v>
      </c>
      <c r="H15" s="82" t="s">
        <v>119</v>
      </c>
      <c r="I15" s="69">
        <f t="shared" si="0"/>
        <v>0</v>
      </c>
      <c r="J15" s="83">
        <f t="shared" si="1"/>
        <v>0</v>
      </c>
      <c r="L15" s="84">
        <f t="shared" si="2"/>
        <v>0</v>
      </c>
      <c r="N15" s="9"/>
      <c r="P15" s="61">
        <f t="shared" si="3"/>
        <v>0</v>
      </c>
    </row>
    <row r="16" spans="1:26" x14ac:dyDescent="0.25">
      <c r="B16" s="80" t="s">
        <v>187</v>
      </c>
      <c r="D16" s="153"/>
      <c r="E16" s="154"/>
      <c r="G16" s="81">
        <v>1</v>
      </c>
      <c r="H16" s="82" t="s">
        <v>119</v>
      </c>
      <c r="I16" s="69">
        <f t="shared" si="0"/>
        <v>0</v>
      </c>
      <c r="J16" s="83">
        <f t="shared" si="1"/>
        <v>0</v>
      </c>
      <c r="L16" s="84">
        <f t="shared" si="2"/>
        <v>0</v>
      </c>
      <c r="N16" s="12"/>
      <c r="P16" s="61">
        <f t="shared" si="3"/>
        <v>0</v>
      </c>
    </row>
    <row r="17" spans="2:16" ht="13.5" thickBot="1" x14ac:dyDescent="0.3">
      <c r="B17" s="80" t="s">
        <v>188</v>
      </c>
      <c r="D17" s="153"/>
      <c r="E17" s="154"/>
      <c r="G17" s="81">
        <v>1</v>
      </c>
      <c r="H17" s="82" t="s">
        <v>119</v>
      </c>
      <c r="I17" s="69">
        <f t="shared" si="0"/>
        <v>0</v>
      </c>
      <c r="J17" s="83">
        <f t="shared" si="1"/>
        <v>0</v>
      </c>
      <c r="L17" s="84">
        <f t="shared" si="2"/>
        <v>0</v>
      </c>
      <c r="N17" s="10"/>
      <c r="P17" s="61">
        <f t="shared" si="3"/>
        <v>0</v>
      </c>
    </row>
    <row r="18" spans="2:16" ht="13.5" thickTop="1" x14ac:dyDescent="0.25">
      <c r="B18" s="85"/>
      <c r="L18" s="86"/>
      <c r="M18" s="51"/>
      <c r="N18" s="51"/>
      <c r="O18" s="51"/>
      <c r="P18" s="51"/>
    </row>
    <row r="19" spans="2:16" x14ac:dyDescent="0.25">
      <c r="B19" s="87" t="s">
        <v>189</v>
      </c>
      <c r="D19" s="69">
        <f>Pop.Alvo!E99</f>
        <v>0</v>
      </c>
      <c r="E19" s="58" t="s">
        <v>190</v>
      </c>
      <c r="G19" s="68">
        <v>1</v>
      </c>
      <c r="H19" s="57" t="s">
        <v>129</v>
      </c>
      <c r="I19" s="69">
        <f>D19*G19</f>
        <v>0</v>
      </c>
      <c r="J19" s="83">
        <f t="shared" ref="J19:J40" si="4">ROUNDUP((I19/52),0)</f>
        <v>0</v>
      </c>
      <c r="L19" s="88"/>
      <c r="M19" s="51"/>
      <c r="N19" s="51"/>
      <c r="O19" s="51"/>
      <c r="P19" s="51"/>
    </row>
    <row r="20" spans="2:16" x14ac:dyDescent="0.25">
      <c r="B20" s="87" t="s">
        <v>191</v>
      </c>
      <c r="D20" s="69">
        <f>Pop.Alvo!E101</f>
        <v>0</v>
      </c>
      <c r="E20" s="58" t="s">
        <v>192</v>
      </c>
      <c r="G20" s="68">
        <v>1</v>
      </c>
      <c r="H20" s="57" t="s">
        <v>129</v>
      </c>
      <c r="I20" s="69">
        <f t="shared" ref="I20:I21" si="5">D20*G20</f>
        <v>0</v>
      </c>
      <c r="J20" s="83">
        <f t="shared" si="4"/>
        <v>0</v>
      </c>
      <c r="L20" s="88"/>
      <c r="M20" s="51"/>
      <c r="N20" s="51"/>
      <c r="O20" s="51"/>
      <c r="P20" s="51"/>
    </row>
    <row r="21" spans="2:16" x14ac:dyDescent="0.25">
      <c r="B21" s="87" t="s">
        <v>193</v>
      </c>
      <c r="D21" s="69">
        <f>Pop.Alvo!E102</f>
        <v>0</v>
      </c>
      <c r="E21" s="58" t="s">
        <v>194</v>
      </c>
      <c r="G21" s="68">
        <v>2</v>
      </c>
      <c r="H21" s="57" t="s">
        <v>129</v>
      </c>
      <c r="I21" s="69">
        <f t="shared" si="5"/>
        <v>0</v>
      </c>
      <c r="J21" s="83">
        <f t="shared" si="4"/>
        <v>0</v>
      </c>
      <c r="L21" s="88"/>
      <c r="M21" s="51"/>
      <c r="N21" s="51"/>
      <c r="O21" s="51"/>
      <c r="P21" s="51"/>
    </row>
    <row r="22" spans="2:16" ht="15.75" customHeight="1" x14ac:dyDescent="0.25">
      <c r="B22" s="89" t="s">
        <v>195</v>
      </c>
      <c r="D22" s="149">
        <f>Pop.Alvo!E103</f>
        <v>0</v>
      </c>
      <c r="E22" s="142" t="s">
        <v>196</v>
      </c>
      <c r="G22" s="68">
        <v>1</v>
      </c>
      <c r="H22" s="57" t="s">
        <v>197</v>
      </c>
      <c r="I22" s="69">
        <f>($D$22*36.5%)*G22</f>
        <v>0</v>
      </c>
      <c r="J22" s="83">
        <f t="shared" si="4"/>
        <v>0</v>
      </c>
      <c r="L22" s="88"/>
      <c r="M22" s="51"/>
      <c r="N22" s="51"/>
      <c r="O22" s="51"/>
      <c r="P22" s="51"/>
    </row>
    <row r="23" spans="2:16" ht="15.75" customHeight="1" x14ac:dyDescent="0.25">
      <c r="B23" s="89" t="s">
        <v>253</v>
      </c>
      <c r="D23" s="150"/>
      <c r="E23" s="143"/>
      <c r="G23" s="68">
        <v>1</v>
      </c>
      <c r="H23" s="57" t="s">
        <v>197</v>
      </c>
      <c r="I23" s="69">
        <f>($D$22*36.5%)*G23</f>
        <v>0</v>
      </c>
      <c r="J23" s="83">
        <f t="shared" ref="J23" si="6">ROUNDUP((I23/52),0)</f>
        <v>0</v>
      </c>
      <c r="L23" s="88"/>
      <c r="M23" s="51"/>
      <c r="N23" s="51"/>
      <c r="O23" s="51"/>
      <c r="P23" s="51"/>
    </row>
    <row r="24" spans="2:16" ht="15" customHeight="1" x14ac:dyDescent="0.25">
      <c r="B24" s="89" t="s">
        <v>198</v>
      </c>
      <c r="D24" s="150"/>
      <c r="E24" s="150"/>
      <c r="G24" s="68">
        <v>1</v>
      </c>
      <c r="H24" s="57" t="s">
        <v>199</v>
      </c>
      <c r="I24" s="69">
        <f t="shared" ref="I24:I25" si="7">($D$22*36.5%)*G24</f>
        <v>0</v>
      </c>
      <c r="J24" s="83">
        <f t="shared" si="4"/>
        <v>0</v>
      </c>
      <c r="L24" s="88"/>
      <c r="M24" s="51"/>
      <c r="N24" s="51"/>
      <c r="O24" s="51"/>
      <c r="P24" s="51"/>
    </row>
    <row r="25" spans="2:16" x14ac:dyDescent="0.25">
      <c r="B25" s="89" t="s">
        <v>200</v>
      </c>
      <c r="D25" s="150"/>
      <c r="E25" s="150"/>
      <c r="G25" s="68">
        <v>1</v>
      </c>
      <c r="H25" s="57" t="s">
        <v>197</v>
      </c>
      <c r="I25" s="69">
        <f t="shared" si="7"/>
        <v>0</v>
      </c>
      <c r="J25" s="83">
        <f t="shared" si="4"/>
        <v>0</v>
      </c>
      <c r="L25" s="88"/>
      <c r="M25" s="51"/>
      <c r="N25" s="51"/>
      <c r="O25" s="51"/>
      <c r="P25" s="51"/>
    </row>
    <row r="26" spans="2:16" x14ac:dyDescent="0.25">
      <c r="B26" s="89" t="s">
        <v>220</v>
      </c>
      <c r="D26" s="151"/>
      <c r="E26" s="151"/>
      <c r="G26" s="68">
        <v>1</v>
      </c>
      <c r="H26" s="57" t="s">
        <v>197</v>
      </c>
      <c r="I26" s="69">
        <f t="shared" ref="I26" si="8">($D$22*36.5%)*G26</f>
        <v>0</v>
      </c>
      <c r="J26" s="83">
        <f t="shared" ref="J26" si="9">ROUNDUP((I26/52),0)</f>
        <v>0</v>
      </c>
      <c r="L26" s="88"/>
      <c r="M26" s="51"/>
      <c r="N26" s="51"/>
      <c r="O26" s="51"/>
      <c r="P26" s="51"/>
    </row>
    <row r="27" spans="2:16" ht="13.5" thickBot="1" x14ac:dyDescent="0.3">
      <c r="D27" s="51"/>
      <c r="E27" s="71"/>
      <c r="G27" s="51"/>
      <c r="L27" s="86"/>
      <c r="M27" s="51"/>
      <c r="N27" s="51"/>
      <c r="O27" s="51"/>
      <c r="P27" s="51"/>
    </row>
    <row r="28" spans="2:16" ht="13.5" thickTop="1" x14ac:dyDescent="0.25">
      <c r="B28" s="80" t="s">
        <v>201</v>
      </c>
      <c r="D28" s="152">
        <f>Pop.Alvo!E122</f>
        <v>0</v>
      </c>
      <c r="E28" s="154" t="s">
        <v>202</v>
      </c>
      <c r="G28" s="81">
        <v>3</v>
      </c>
      <c r="H28" s="82" t="s">
        <v>119</v>
      </c>
      <c r="I28" s="69">
        <f>$D$28*G28</f>
        <v>0</v>
      </c>
      <c r="J28" s="83">
        <f t="shared" si="4"/>
        <v>0</v>
      </c>
      <c r="L28" s="84">
        <f t="shared" ref="L28:L32" si="10">J28/3</f>
        <v>0</v>
      </c>
      <c r="N28" s="8"/>
      <c r="P28" s="61">
        <f>L28+N28</f>
        <v>0</v>
      </c>
    </row>
    <row r="29" spans="2:16" x14ac:dyDescent="0.25">
      <c r="B29" s="80" t="s">
        <v>122</v>
      </c>
      <c r="D29" s="152"/>
      <c r="E29" s="154"/>
      <c r="G29" s="81">
        <v>3</v>
      </c>
      <c r="H29" s="82" t="s">
        <v>119</v>
      </c>
      <c r="I29" s="69">
        <f t="shared" ref="I29:I32" si="11">$D$28*G29</f>
        <v>0</v>
      </c>
      <c r="J29" s="83">
        <f t="shared" si="4"/>
        <v>0</v>
      </c>
      <c r="L29" s="84">
        <f t="shared" si="10"/>
        <v>0</v>
      </c>
      <c r="N29" s="9"/>
      <c r="P29" s="61">
        <f t="shared" ref="P29:P32" si="12">L29+N29</f>
        <v>0</v>
      </c>
    </row>
    <row r="30" spans="2:16" x14ac:dyDescent="0.25">
      <c r="B30" s="80" t="s">
        <v>203</v>
      </c>
      <c r="D30" s="152"/>
      <c r="E30" s="154"/>
      <c r="G30" s="81">
        <f>G29*25%</f>
        <v>0.75</v>
      </c>
      <c r="H30" s="82" t="s">
        <v>119</v>
      </c>
      <c r="I30" s="69">
        <f t="shared" si="11"/>
        <v>0</v>
      </c>
      <c r="J30" s="83">
        <f t="shared" si="4"/>
        <v>0</v>
      </c>
      <c r="L30" s="84">
        <f t="shared" si="10"/>
        <v>0</v>
      </c>
      <c r="N30" s="9"/>
      <c r="P30" s="61">
        <f t="shared" si="12"/>
        <v>0</v>
      </c>
    </row>
    <row r="31" spans="2:16" x14ac:dyDescent="0.25">
      <c r="B31" s="80" t="s">
        <v>123</v>
      </c>
      <c r="D31" s="152"/>
      <c r="E31" s="154"/>
      <c r="G31" s="81">
        <f>G28*50%</f>
        <v>1.5</v>
      </c>
      <c r="H31" s="82" t="s">
        <v>119</v>
      </c>
      <c r="I31" s="69">
        <f t="shared" si="11"/>
        <v>0</v>
      </c>
      <c r="J31" s="83">
        <f t="shared" si="4"/>
        <v>0</v>
      </c>
      <c r="L31" s="84">
        <f t="shared" si="10"/>
        <v>0</v>
      </c>
      <c r="N31" s="12"/>
      <c r="P31" s="61">
        <f t="shared" si="12"/>
        <v>0</v>
      </c>
    </row>
    <row r="32" spans="2:16" ht="13.5" thickBot="1" x14ac:dyDescent="0.3">
      <c r="B32" s="80" t="s">
        <v>127</v>
      </c>
      <c r="D32" s="152"/>
      <c r="E32" s="154"/>
      <c r="G32" s="81">
        <v>3</v>
      </c>
      <c r="H32" s="82" t="s">
        <v>119</v>
      </c>
      <c r="I32" s="69">
        <f t="shared" si="11"/>
        <v>0</v>
      </c>
      <c r="J32" s="83">
        <f t="shared" si="4"/>
        <v>0</v>
      </c>
      <c r="L32" s="84">
        <f t="shared" si="10"/>
        <v>0</v>
      </c>
      <c r="N32" s="10"/>
      <c r="P32" s="61">
        <f t="shared" si="12"/>
        <v>0</v>
      </c>
    </row>
    <row r="33" spans="2:16" ht="13.5" thickTop="1" x14ac:dyDescent="0.25">
      <c r="B33" s="24"/>
      <c r="D33" s="73"/>
      <c r="G33" s="90"/>
      <c r="H33" s="91"/>
      <c r="I33" s="73"/>
      <c r="J33" s="92"/>
      <c r="L33" s="88"/>
      <c r="N33" s="93"/>
      <c r="P33" s="93"/>
    </row>
    <row r="34" spans="2:16" ht="15" customHeight="1" x14ac:dyDescent="0.25">
      <c r="B34" s="80" t="s">
        <v>221</v>
      </c>
      <c r="C34" s="71"/>
      <c r="D34" s="149">
        <f>Pop.Alvo!E122</f>
        <v>0</v>
      </c>
      <c r="E34" s="145" t="s">
        <v>202</v>
      </c>
      <c r="G34" s="68">
        <v>1</v>
      </c>
      <c r="H34" s="57" t="s">
        <v>205</v>
      </c>
      <c r="I34" s="69">
        <f>$D$34*G34</f>
        <v>0</v>
      </c>
      <c r="J34" s="83">
        <f t="shared" ref="J34" si="13">ROUNDUP((I34/52),0)</f>
        <v>0</v>
      </c>
      <c r="N34" s="51"/>
      <c r="O34" s="51"/>
      <c r="P34" s="51"/>
    </row>
    <row r="35" spans="2:16" ht="12.75" customHeight="1" x14ac:dyDescent="0.25">
      <c r="B35" s="80" t="s">
        <v>204</v>
      </c>
      <c r="D35" s="150"/>
      <c r="E35" s="146"/>
      <c r="G35" s="68">
        <v>1</v>
      </c>
      <c r="H35" s="57" t="s">
        <v>205</v>
      </c>
      <c r="I35" s="69">
        <f>$D$34*G35</f>
        <v>0</v>
      </c>
      <c r="J35" s="83">
        <f t="shared" si="4"/>
        <v>0</v>
      </c>
    </row>
    <row r="36" spans="2:16" ht="12.75" customHeight="1" x14ac:dyDescent="0.25">
      <c r="B36" s="80" t="s">
        <v>222</v>
      </c>
      <c r="D36" s="150"/>
      <c r="E36" s="146"/>
      <c r="G36" s="68">
        <v>1</v>
      </c>
      <c r="H36" s="57" t="s">
        <v>205</v>
      </c>
      <c r="I36" s="69">
        <f>$D$34*G36</f>
        <v>0</v>
      </c>
      <c r="J36" s="83">
        <f t="shared" ref="J36" si="14">ROUNDUP((I36/52),0)</f>
        <v>0</v>
      </c>
    </row>
    <row r="37" spans="2:16" x14ac:dyDescent="0.25">
      <c r="B37" s="80" t="s">
        <v>206</v>
      </c>
      <c r="D37" s="150"/>
      <c r="E37" s="146"/>
      <c r="G37" s="68">
        <v>1</v>
      </c>
      <c r="H37" s="57" t="s">
        <v>205</v>
      </c>
      <c r="I37" s="69">
        <f>$D$34*G37</f>
        <v>0</v>
      </c>
      <c r="J37" s="83">
        <f t="shared" si="4"/>
        <v>0</v>
      </c>
    </row>
    <row r="38" spans="2:16" x14ac:dyDescent="0.25">
      <c r="B38" s="80" t="s">
        <v>223</v>
      </c>
      <c r="D38" s="151"/>
      <c r="E38" s="147"/>
      <c r="G38" s="68">
        <v>1</v>
      </c>
      <c r="H38" s="57" t="s">
        <v>205</v>
      </c>
      <c r="I38" s="69">
        <f>$D$34*G38</f>
        <v>0</v>
      </c>
      <c r="J38" s="83">
        <f t="shared" ref="J38" si="15">ROUNDUP((I38/52),0)</f>
        <v>0</v>
      </c>
    </row>
    <row r="39" spans="2:16" x14ac:dyDescent="0.25">
      <c r="B39" s="80" t="s">
        <v>207</v>
      </c>
      <c r="D39" s="152">
        <f>Pop.Alvo!E123</f>
        <v>0</v>
      </c>
      <c r="E39" s="154" t="s">
        <v>208</v>
      </c>
      <c r="G39" s="94">
        <v>0.7</v>
      </c>
      <c r="H39" s="57" t="s">
        <v>209</v>
      </c>
      <c r="I39" s="69">
        <f>$D$39*G39</f>
        <v>0</v>
      </c>
      <c r="J39" s="83">
        <f t="shared" si="4"/>
        <v>0</v>
      </c>
    </row>
    <row r="40" spans="2:16" x14ac:dyDescent="0.25">
      <c r="B40" s="80" t="s">
        <v>224</v>
      </c>
      <c r="D40" s="153"/>
      <c r="E40" s="154"/>
      <c r="F40" s="71"/>
      <c r="G40" s="94">
        <v>0.3</v>
      </c>
      <c r="H40" s="57" t="s">
        <v>209</v>
      </c>
      <c r="I40" s="69">
        <f>$D$39*G40</f>
        <v>0</v>
      </c>
      <c r="J40" s="83">
        <f t="shared" si="4"/>
        <v>0</v>
      </c>
    </row>
    <row r="42" spans="2:16" x14ac:dyDescent="0.25">
      <c r="G42" s="51"/>
    </row>
    <row r="43" spans="2:16" x14ac:dyDescent="0.25">
      <c r="G43" s="51"/>
    </row>
    <row r="44" spans="2:16" x14ac:dyDescent="0.25">
      <c r="G44" s="51"/>
    </row>
    <row r="45" spans="2:16" x14ac:dyDescent="0.25">
      <c r="G45" s="51"/>
    </row>
    <row r="46" spans="2:16" x14ac:dyDescent="0.25">
      <c r="E46" s="71"/>
      <c r="F46" s="71"/>
      <c r="H46" s="71"/>
    </row>
    <row r="47" spans="2:16" ht="12.75" customHeight="1" x14ac:dyDescent="0.25">
      <c r="E47" s="71"/>
      <c r="F47" s="71"/>
      <c r="H47" s="71"/>
    </row>
    <row r="48" spans="2:16" x14ac:dyDescent="0.25">
      <c r="E48" s="71"/>
      <c r="F48" s="71"/>
      <c r="H48" s="71"/>
    </row>
    <row r="49" spans="5:8" x14ac:dyDescent="0.25">
      <c r="E49" s="71"/>
      <c r="F49" s="71"/>
      <c r="H49" s="71"/>
    </row>
    <row r="50" spans="5:8" ht="12.75" customHeight="1" x14ac:dyDescent="0.25">
      <c r="E50" s="71"/>
      <c r="F50" s="71"/>
      <c r="H50" s="71"/>
    </row>
    <row r="51" spans="5:8" ht="12.75" customHeight="1" x14ac:dyDescent="0.25">
      <c r="E51" s="71"/>
      <c r="F51" s="71"/>
      <c r="H51" s="71"/>
    </row>
    <row r="52" spans="5:8" x14ac:dyDescent="0.25">
      <c r="E52" s="71"/>
      <c r="F52" s="71"/>
      <c r="H52" s="71"/>
    </row>
  </sheetData>
  <sheetProtection sheet="1" objects="1" scenarios="1"/>
  <mergeCells count="17">
    <mergeCell ref="E34:E38"/>
    <mergeCell ref="D34:D38"/>
    <mergeCell ref="D39:D40"/>
    <mergeCell ref="E39:E40"/>
    <mergeCell ref="D12:D17"/>
    <mergeCell ref="E12:E17"/>
    <mergeCell ref="D28:D32"/>
    <mergeCell ref="E28:E32"/>
    <mergeCell ref="D22:D26"/>
    <mergeCell ref="E22:E26"/>
    <mergeCell ref="A1:G1"/>
    <mergeCell ref="B6:B7"/>
    <mergeCell ref="D6:E7"/>
    <mergeCell ref="G6:H7"/>
    <mergeCell ref="I6:J6"/>
    <mergeCell ref="B4:G4"/>
    <mergeCell ref="B2:H2"/>
  </mergeCells>
  <pageMargins left="0.511811024" right="0.511811024" top="0.78740157499999996" bottom="0.78740157499999996" header="0.31496062000000002" footer="0.31496062000000002"/>
  <pageSetup paperSize="9" scale="72" fitToHeight="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CE9E543-FF69-467B-BC81-1B8C954A4EA3}">
          <x14:formula1>
            <xm:f>Dados!$A$1:$A$13</xm:f>
          </x14:formula1>
          <xm:sqref>P9:P10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D000-7FEE-400B-85E2-BE584C49B0D9}">
  <dimension ref="A1:P42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8" sqref="N8"/>
    </sheetView>
  </sheetViews>
  <sheetFormatPr defaultRowHeight="15" x14ac:dyDescent="0.25"/>
  <cols>
    <col min="1" max="1" width="1.5703125" customWidth="1"/>
    <col min="2" max="2" width="31.140625" customWidth="1"/>
    <col min="3" max="3" width="2.7109375" customWidth="1"/>
    <col min="8" max="8" width="24.28515625" customWidth="1"/>
    <col min="10" max="10" width="9.5703125" customWidth="1"/>
    <col min="12" max="12" width="16.140625" customWidth="1"/>
    <col min="14" max="14" width="34.42578125" customWidth="1"/>
    <col min="16" max="16" width="18.85546875" customWidth="1"/>
  </cols>
  <sheetData>
    <row r="1" spans="1:16" s="11" customFormat="1" ht="51" customHeight="1" x14ac:dyDescent="0.25">
      <c r="A1" s="101"/>
      <c r="B1" s="101"/>
      <c r="C1" s="101"/>
      <c r="D1" s="101"/>
      <c r="E1" s="101"/>
      <c r="F1" s="101"/>
      <c r="G1" s="101"/>
    </row>
    <row r="2" spans="1:16" ht="18.75" x14ac:dyDescent="0.25">
      <c r="B2" s="141" t="s">
        <v>36</v>
      </c>
      <c r="C2" s="141"/>
      <c r="D2" s="141"/>
      <c r="E2" s="141"/>
      <c r="F2" s="141"/>
      <c r="G2" s="141"/>
      <c r="H2" s="141"/>
      <c r="I2" s="141"/>
      <c r="J2" s="141"/>
      <c r="K2" s="20"/>
      <c r="L2" s="23"/>
      <c r="M2" s="20"/>
      <c r="N2" s="23"/>
      <c r="O2" s="20"/>
      <c r="P2" s="23"/>
    </row>
    <row r="3" spans="1:16" x14ac:dyDescent="0.25">
      <c r="B3" s="20"/>
      <c r="C3" s="20"/>
      <c r="D3" s="21"/>
      <c r="E3" s="21"/>
      <c r="F3" s="20"/>
      <c r="G3" s="21"/>
      <c r="H3" s="20"/>
      <c r="I3" s="22"/>
      <c r="J3" s="22"/>
      <c r="K3" s="20"/>
      <c r="L3" s="23"/>
      <c r="M3" s="20"/>
      <c r="N3" s="23"/>
      <c r="O3" s="20"/>
      <c r="P3" s="23"/>
    </row>
    <row r="4" spans="1:16" ht="19.5" customHeight="1" x14ac:dyDescent="0.25">
      <c r="B4" s="148" t="s">
        <v>210</v>
      </c>
      <c r="C4" s="148"/>
      <c r="D4" s="148"/>
      <c r="E4" s="148"/>
      <c r="F4" s="148"/>
      <c r="G4" s="148"/>
      <c r="H4" s="148"/>
      <c r="I4" s="148"/>
      <c r="J4" s="148"/>
      <c r="K4" s="20"/>
      <c r="L4" s="23"/>
      <c r="M4" s="20"/>
      <c r="N4" s="23"/>
      <c r="O4" s="20"/>
      <c r="P4" s="23"/>
    </row>
    <row r="5" spans="1:16" ht="9" customHeight="1" x14ac:dyDescent="0.25">
      <c r="B5" s="20"/>
      <c r="C5" s="20"/>
      <c r="D5" s="21"/>
      <c r="E5" s="21"/>
      <c r="F5" s="20"/>
      <c r="G5" s="21"/>
      <c r="H5" s="20"/>
      <c r="I5" s="22"/>
      <c r="J5" s="22"/>
      <c r="K5" s="20"/>
      <c r="L5" s="23"/>
      <c r="M5" s="20"/>
      <c r="N5" s="23"/>
      <c r="O5" s="20"/>
      <c r="P5" s="23"/>
    </row>
    <row r="6" spans="1:16" ht="41.25" customHeight="1" x14ac:dyDescent="0.25">
      <c r="B6" s="140" t="s">
        <v>103</v>
      </c>
      <c r="C6" s="21"/>
      <c r="D6" s="140" t="s">
        <v>104</v>
      </c>
      <c r="E6" s="140"/>
      <c r="F6" s="21"/>
      <c r="G6" s="140" t="s">
        <v>105</v>
      </c>
      <c r="H6" s="140"/>
      <c r="I6" s="139" t="s">
        <v>106</v>
      </c>
      <c r="J6" s="139"/>
      <c r="K6" s="21"/>
      <c r="L6" s="53" t="s">
        <v>107</v>
      </c>
      <c r="M6" s="21"/>
      <c r="N6" s="53" t="s">
        <v>108</v>
      </c>
      <c r="O6" s="21"/>
      <c r="P6" s="53" t="s">
        <v>109</v>
      </c>
    </row>
    <row r="7" spans="1:16" ht="63" x14ac:dyDescent="0.25">
      <c r="B7" s="140"/>
      <c r="C7" s="20"/>
      <c r="D7" s="140"/>
      <c r="E7" s="140"/>
      <c r="F7" s="20"/>
      <c r="G7" s="140"/>
      <c r="H7" s="140"/>
      <c r="I7" s="54" t="s">
        <v>110</v>
      </c>
      <c r="J7" s="54" t="s">
        <v>111</v>
      </c>
      <c r="K7" s="55"/>
      <c r="L7" s="56" t="s">
        <v>112</v>
      </c>
      <c r="M7" s="55"/>
      <c r="N7" s="56" t="s">
        <v>260</v>
      </c>
      <c r="O7" s="55"/>
      <c r="P7" s="56" t="s">
        <v>113</v>
      </c>
    </row>
    <row r="8" spans="1:16" ht="9.75" customHeight="1" thickBot="1" x14ac:dyDescent="0.3">
      <c r="B8" s="21"/>
      <c r="C8" s="20"/>
      <c r="D8" s="21"/>
      <c r="E8" s="21"/>
      <c r="F8" s="20"/>
      <c r="G8" s="21"/>
      <c r="H8" s="21"/>
      <c r="I8" s="23"/>
      <c r="J8" s="23"/>
      <c r="K8" s="21"/>
      <c r="L8" s="23"/>
      <c r="M8" s="21"/>
      <c r="N8" s="23"/>
      <c r="O8" s="21"/>
      <c r="P8" s="23"/>
    </row>
    <row r="9" spans="1:16" ht="19.5" customHeight="1" thickBot="1" x14ac:dyDescent="0.3">
      <c r="B9" s="57" t="s">
        <v>114</v>
      </c>
      <c r="C9" s="20"/>
      <c r="D9" s="20"/>
      <c r="E9" s="20"/>
      <c r="F9" s="20"/>
      <c r="G9" s="20"/>
      <c r="H9" s="20"/>
      <c r="I9" s="20"/>
      <c r="J9" s="20"/>
      <c r="K9" s="21"/>
      <c r="L9" s="21"/>
      <c r="M9" s="21"/>
      <c r="N9" s="23" t="s">
        <v>211</v>
      </c>
      <c r="O9" s="21"/>
      <c r="P9" s="63"/>
    </row>
    <row r="10" spans="1:16" ht="19.5" customHeight="1" thickBot="1" x14ac:dyDescent="0.3">
      <c r="B10" s="57" t="s">
        <v>116</v>
      </c>
      <c r="C10" s="20"/>
      <c r="D10" s="20"/>
      <c r="E10" s="20"/>
      <c r="F10" s="20"/>
      <c r="G10" s="20"/>
      <c r="H10" s="20"/>
      <c r="I10" s="20"/>
      <c r="J10" s="20"/>
      <c r="K10" s="21"/>
      <c r="L10" s="21"/>
      <c r="M10" s="21"/>
      <c r="N10" s="23" t="s">
        <v>211</v>
      </c>
      <c r="O10" s="21"/>
      <c r="P10" s="63"/>
    </row>
    <row r="11" spans="1:16" ht="9.75" customHeight="1" thickBot="1" x14ac:dyDescent="0.3"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O11" s="21"/>
      <c r="P11" s="23"/>
    </row>
    <row r="12" spans="1:16" ht="29.25" customHeight="1" thickTop="1" x14ac:dyDescent="0.25">
      <c r="B12" s="74" t="s">
        <v>212</v>
      </c>
      <c r="C12" s="20"/>
      <c r="D12" s="142">
        <f>Pop.Alvo!E138</f>
        <v>0</v>
      </c>
      <c r="E12" s="145" t="s">
        <v>213</v>
      </c>
      <c r="F12" s="20"/>
      <c r="G12" s="58">
        <v>3</v>
      </c>
      <c r="H12" s="59" t="s">
        <v>119</v>
      </c>
      <c r="I12" s="60">
        <f>$D$12*G12</f>
        <v>0</v>
      </c>
      <c r="J12" s="60">
        <f t="shared" ref="J12:J25" si="0">ROUNDUP((I12/52),0)</f>
        <v>0</v>
      </c>
      <c r="K12" s="20"/>
      <c r="L12" s="61">
        <f>J12/3</f>
        <v>0</v>
      </c>
      <c r="M12" s="20"/>
      <c r="N12" s="8"/>
      <c r="O12" s="20"/>
      <c r="P12" s="61">
        <f>L12+N12</f>
        <v>0</v>
      </c>
    </row>
    <row r="13" spans="1:16" ht="19.5" customHeight="1" x14ac:dyDescent="0.25">
      <c r="B13" s="57" t="s">
        <v>122</v>
      </c>
      <c r="C13" s="20"/>
      <c r="D13" s="146"/>
      <c r="E13" s="146"/>
      <c r="F13" s="20"/>
      <c r="G13" s="58">
        <v>3</v>
      </c>
      <c r="H13" s="59" t="s">
        <v>119</v>
      </c>
      <c r="I13" s="60">
        <f t="shared" ref="I13:I21" si="1">$D$12*G13</f>
        <v>0</v>
      </c>
      <c r="J13" s="60">
        <f t="shared" si="0"/>
        <v>0</v>
      </c>
      <c r="K13" s="20"/>
      <c r="L13" s="61">
        <f t="shared" ref="L13:L21" si="2">J13/3</f>
        <v>0</v>
      </c>
      <c r="M13" s="20"/>
      <c r="N13" s="9"/>
      <c r="O13" s="20"/>
      <c r="P13" s="61">
        <f t="shared" ref="P13:P21" si="3">L13+N13</f>
        <v>0</v>
      </c>
    </row>
    <row r="14" spans="1:16" ht="19.5" customHeight="1" x14ac:dyDescent="0.25">
      <c r="B14" s="57" t="s">
        <v>123</v>
      </c>
      <c r="C14" s="20"/>
      <c r="D14" s="146"/>
      <c r="E14" s="146"/>
      <c r="F14" s="20"/>
      <c r="G14" s="58">
        <v>2</v>
      </c>
      <c r="H14" s="59" t="s">
        <v>119</v>
      </c>
      <c r="I14" s="60">
        <f t="shared" si="1"/>
        <v>0</v>
      </c>
      <c r="J14" s="60">
        <f t="shared" si="0"/>
        <v>0</v>
      </c>
      <c r="K14" s="20"/>
      <c r="L14" s="61">
        <f t="shared" si="2"/>
        <v>0</v>
      </c>
      <c r="M14" s="20"/>
      <c r="N14" s="9"/>
      <c r="O14" s="20"/>
      <c r="P14" s="61">
        <f t="shared" si="3"/>
        <v>0</v>
      </c>
    </row>
    <row r="15" spans="1:16" ht="19.5" customHeight="1" x14ac:dyDescent="0.25">
      <c r="B15" s="57" t="s">
        <v>124</v>
      </c>
      <c r="C15" s="20"/>
      <c r="D15" s="146"/>
      <c r="E15" s="146"/>
      <c r="F15" s="20"/>
      <c r="G15" s="58">
        <v>2</v>
      </c>
      <c r="H15" s="59" t="s">
        <v>119</v>
      </c>
      <c r="I15" s="60">
        <f t="shared" si="1"/>
        <v>0</v>
      </c>
      <c r="J15" s="60">
        <f t="shared" si="0"/>
        <v>0</v>
      </c>
      <c r="K15" s="20"/>
      <c r="L15" s="61">
        <f t="shared" si="2"/>
        <v>0</v>
      </c>
      <c r="M15" s="20"/>
      <c r="N15" s="9"/>
      <c r="O15" s="20"/>
      <c r="P15" s="61">
        <f t="shared" si="3"/>
        <v>0</v>
      </c>
    </row>
    <row r="16" spans="1:16" ht="19.5" customHeight="1" x14ac:dyDescent="0.25">
      <c r="B16" s="57" t="s">
        <v>125</v>
      </c>
      <c r="C16" s="20"/>
      <c r="D16" s="146"/>
      <c r="E16" s="146"/>
      <c r="F16" s="20"/>
      <c r="G16" s="58">
        <v>2</v>
      </c>
      <c r="H16" s="59" t="s">
        <v>119</v>
      </c>
      <c r="I16" s="60">
        <f t="shared" si="1"/>
        <v>0</v>
      </c>
      <c r="J16" s="60">
        <f t="shared" si="0"/>
        <v>0</v>
      </c>
      <c r="K16" s="20"/>
      <c r="L16" s="61">
        <f t="shared" si="2"/>
        <v>0</v>
      </c>
      <c r="M16" s="20"/>
      <c r="N16" s="9"/>
      <c r="O16" s="20"/>
      <c r="P16" s="61">
        <f t="shared" si="3"/>
        <v>0</v>
      </c>
    </row>
    <row r="17" spans="2:16" ht="19.5" customHeight="1" x14ac:dyDescent="0.25">
      <c r="B17" s="57" t="s">
        <v>126</v>
      </c>
      <c r="C17" s="20"/>
      <c r="D17" s="146"/>
      <c r="E17" s="146"/>
      <c r="F17" s="20"/>
      <c r="G17" s="58">
        <v>2</v>
      </c>
      <c r="H17" s="59" t="s">
        <v>119</v>
      </c>
      <c r="I17" s="60">
        <f t="shared" si="1"/>
        <v>0</v>
      </c>
      <c r="J17" s="60">
        <f t="shared" si="0"/>
        <v>0</v>
      </c>
      <c r="K17" s="20"/>
      <c r="L17" s="61">
        <f t="shared" si="2"/>
        <v>0</v>
      </c>
      <c r="M17" s="20"/>
      <c r="N17" s="9"/>
      <c r="O17" s="20"/>
      <c r="P17" s="61">
        <f t="shared" si="3"/>
        <v>0</v>
      </c>
    </row>
    <row r="18" spans="2:16" ht="19.5" customHeight="1" x14ac:dyDescent="0.25">
      <c r="B18" s="57" t="s">
        <v>172</v>
      </c>
      <c r="C18" s="20"/>
      <c r="D18" s="146"/>
      <c r="E18" s="146"/>
      <c r="F18" s="20"/>
      <c r="G18" s="58">
        <v>3</v>
      </c>
      <c r="H18" s="59" t="s">
        <v>119</v>
      </c>
      <c r="I18" s="60">
        <f t="shared" si="1"/>
        <v>0</v>
      </c>
      <c r="J18" s="60">
        <f t="shared" si="0"/>
        <v>0</v>
      </c>
      <c r="K18" s="20"/>
      <c r="L18" s="61">
        <f t="shared" si="2"/>
        <v>0</v>
      </c>
      <c r="M18" s="20"/>
      <c r="N18" s="9"/>
      <c r="O18" s="20"/>
      <c r="P18" s="61">
        <f t="shared" si="3"/>
        <v>0</v>
      </c>
    </row>
    <row r="19" spans="2:16" ht="19.5" customHeight="1" x14ac:dyDescent="0.25">
      <c r="B19" s="57" t="s">
        <v>214</v>
      </c>
      <c r="C19" s="20"/>
      <c r="D19" s="146"/>
      <c r="E19" s="146"/>
      <c r="F19" s="20"/>
      <c r="G19" s="58">
        <v>2</v>
      </c>
      <c r="H19" s="59" t="s">
        <v>119</v>
      </c>
      <c r="I19" s="60">
        <f t="shared" si="1"/>
        <v>0</v>
      </c>
      <c r="J19" s="60">
        <f t="shared" si="0"/>
        <v>0</v>
      </c>
      <c r="K19" s="20"/>
      <c r="L19" s="61">
        <f t="shared" si="2"/>
        <v>0</v>
      </c>
      <c r="M19" s="20"/>
      <c r="N19" s="9"/>
      <c r="O19" s="20"/>
      <c r="P19" s="61">
        <f t="shared" si="3"/>
        <v>0</v>
      </c>
    </row>
    <row r="20" spans="2:16" ht="19.5" customHeight="1" x14ac:dyDescent="0.25">
      <c r="B20" s="57" t="s">
        <v>215</v>
      </c>
      <c r="C20" s="20"/>
      <c r="D20" s="146"/>
      <c r="E20" s="146"/>
      <c r="F20" s="20"/>
      <c r="G20" s="58">
        <v>2</v>
      </c>
      <c r="H20" s="59" t="s">
        <v>119</v>
      </c>
      <c r="I20" s="60">
        <f t="shared" si="1"/>
        <v>0</v>
      </c>
      <c r="J20" s="60">
        <f t="shared" si="0"/>
        <v>0</v>
      </c>
      <c r="K20" s="20"/>
      <c r="L20" s="61">
        <f t="shared" si="2"/>
        <v>0</v>
      </c>
      <c r="M20" s="20"/>
      <c r="N20" s="9"/>
      <c r="O20" s="20"/>
      <c r="P20" s="61">
        <f t="shared" si="3"/>
        <v>0</v>
      </c>
    </row>
    <row r="21" spans="2:16" ht="19.5" customHeight="1" thickBot="1" x14ac:dyDescent="0.3">
      <c r="B21" s="57" t="s">
        <v>127</v>
      </c>
      <c r="C21" s="20"/>
      <c r="D21" s="146"/>
      <c r="E21" s="146"/>
      <c r="F21" s="20"/>
      <c r="G21" s="58">
        <v>3</v>
      </c>
      <c r="H21" s="59" t="s">
        <v>119</v>
      </c>
      <c r="I21" s="60">
        <f t="shared" si="1"/>
        <v>0</v>
      </c>
      <c r="J21" s="60">
        <f t="shared" si="0"/>
        <v>0</v>
      </c>
      <c r="K21" s="20"/>
      <c r="L21" s="61">
        <f t="shared" si="2"/>
        <v>0</v>
      </c>
      <c r="M21" s="20"/>
      <c r="N21" s="10"/>
      <c r="O21" s="20"/>
      <c r="P21" s="61">
        <f t="shared" si="3"/>
        <v>0</v>
      </c>
    </row>
    <row r="22" spans="2:16" ht="9.75" customHeight="1" thickTop="1" x14ac:dyDescent="0.25">
      <c r="B22" s="20"/>
      <c r="C22" s="20"/>
      <c r="D22" s="146"/>
      <c r="E22" s="146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2:16" ht="19.5" customHeight="1" x14ac:dyDescent="0.25">
      <c r="B23" s="57" t="s">
        <v>216</v>
      </c>
      <c r="C23" s="20"/>
      <c r="D23" s="146"/>
      <c r="E23" s="146"/>
      <c r="F23" s="20"/>
      <c r="G23" s="58">
        <v>0.25</v>
      </c>
      <c r="H23" s="59" t="s">
        <v>205</v>
      </c>
      <c r="I23" s="60">
        <f>$D$12*G23</f>
        <v>0</v>
      </c>
      <c r="J23" s="60">
        <f t="shared" si="0"/>
        <v>0</v>
      </c>
      <c r="K23" s="20"/>
      <c r="L23" s="61">
        <f t="shared" ref="L23:L25" si="4">J23/3</f>
        <v>0</v>
      </c>
      <c r="M23" s="20"/>
      <c r="N23" s="23"/>
      <c r="O23" s="20"/>
      <c r="P23" s="23"/>
    </row>
    <row r="24" spans="2:16" ht="19.5" customHeight="1" x14ac:dyDescent="0.25">
      <c r="B24" s="57" t="s">
        <v>217</v>
      </c>
      <c r="C24" s="20"/>
      <c r="D24" s="146"/>
      <c r="E24" s="146"/>
      <c r="F24" s="20"/>
      <c r="G24" s="58">
        <v>0.25</v>
      </c>
      <c r="H24" s="59" t="s">
        <v>218</v>
      </c>
      <c r="I24" s="60">
        <f t="shared" ref="I24:I25" si="5">$D$12*G24</f>
        <v>0</v>
      </c>
      <c r="J24" s="60">
        <f t="shared" si="0"/>
        <v>0</v>
      </c>
      <c r="K24" s="20"/>
      <c r="L24" s="61">
        <f t="shared" si="4"/>
        <v>0</v>
      </c>
      <c r="M24" s="20"/>
      <c r="N24" s="23"/>
      <c r="O24" s="20"/>
      <c r="P24" s="23"/>
    </row>
    <row r="25" spans="2:16" ht="19.5" customHeight="1" x14ac:dyDescent="0.25">
      <c r="B25" s="57" t="s">
        <v>219</v>
      </c>
      <c r="C25" s="20"/>
      <c r="D25" s="147"/>
      <c r="E25" s="147"/>
      <c r="F25" s="20"/>
      <c r="G25" s="58">
        <v>0.5</v>
      </c>
      <c r="H25" s="59" t="s">
        <v>129</v>
      </c>
      <c r="I25" s="60">
        <f t="shared" si="5"/>
        <v>0</v>
      </c>
      <c r="J25" s="60">
        <f t="shared" si="0"/>
        <v>0</v>
      </c>
      <c r="K25" s="20"/>
      <c r="L25" s="61">
        <f t="shared" si="4"/>
        <v>0</v>
      </c>
      <c r="M25" s="20"/>
      <c r="N25" s="23"/>
      <c r="O25" s="20"/>
      <c r="P25" s="23"/>
    </row>
    <row r="26" spans="2:16" x14ac:dyDescent="0.25">
      <c r="B26" s="20"/>
      <c r="C26" s="20"/>
      <c r="D26" s="20"/>
      <c r="E26" s="20"/>
      <c r="F26" s="20"/>
      <c r="G26" s="21"/>
      <c r="H26" s="20"/>
      <c r="I26" s="22"/>
      <c r="J26" s="23"/>
      <c r="K26" s="20"/>
      <c r="L26" s="23"/>
      <c r="M26" s="20"/>
      <c r="N26" s="23"/>
      <c r="O26" s="20"/>
      <c r="P26" s="23"/>
    </row>
    <row r="27" spans="2:16" x14ac:dyDescent="0.25">
      <c r="B27" s="95"/>
      <c r="C27" s="96"/>
      <c r="D27" s="155"/>
      <c r="E27" s="155"/>
      <c r="F27" s="96"/>
      <c r="G27" s="98"/>
      <c r="H27" s="99"/>
      <c r="I27" s="97"/>
      <c r="J27" s="97"/>
      <c r="K27" s="96"/>
      <c r="L27" s="100"/>
      <c r="M27" s="96"/>
      <c r="N27" s="100"/>
      <c r="O27" s="96"/>
      <c r="P27" s="100"/>
    </row>
    <row r="28" spans="2:16" x14ac:dyDescent="0.25">
      <c r="B28" s="95"/>
      <c r="C28" s="96"/>
      <c r="D28" s="156"/>
      <c r="E28" s="156"/>
      <c r="F28" s="96"/>
      <c r="G28" s="98"/>
      <c r="H28" s="99"/>
      <c r="I28" s="97"/>
      <c r="J28" s="97"/>
      <c r="K28" s="96"/>
      <c r="L28" s="100"/>
      <c r="M28" s="96"/>
      <c r="N28" s="100"/>
      <c r="O28" s="96"/>
      <c r="P28" s="100"/>
    </row>
    <row r="29" spans="2:16" x14ac:dyDescent="0.25">
      <c r="B29" s="95"/>
      <c r="C29" s="96"/>
      <c r="D29" s="156"/>
      <c r="E29" s="156"/>
      <c r="F29" s="96"/>
      <c r="G29" s="98"/>
      <c r="H29" s="99"/>
      <c r="I29" s="97"/>
      <c r="J29" s="97"/>
      <c r="K29" s="96"/>
      <c r="L29" s="100"/>
      <c r="M29" s="96"/>
      <c r="N29" s="100"/>
      <c r="O29" s="96"/>
      <c r="P29" s="100"/>
    </row>
    <row r="30" spans="2:16" x14ac:dyDescent="0.25">
      <c r="B30" s="95"/>
      <c r="C30" s="96"/>
      <c r="D30" s="156"/>
      <c r="E30" s="156"/>
      <c r="F30" s="96"/>
      <c r="G30" s="98"/>
      <c r="H30" s="99"/>
      <c r="I30" s="97"/>
      <c r="J30" s="97"/>
      <c r="K30" s="96"/>
      <c r="L30" s="100"/>
      <c r="M30" s="96"/>
      <c r="N30" s="100"/>
      <c r="O30" s="96"/>
      <c r="P30" s="100"/>
    </row>
    <row r="31" spans="2:16" x14ac:dyDescent="0.25">
      <c r="B31" s="95"/>
      <c r="C31" s="96"/>
      <c r="D31" s="156"/>
      <c r="E31" s="156"/>
      <c r="F31" s="96"/>
      <c r="G31" s="98"/>
      <c r="H31" s="99"/>
      <c r="I31" s="97"/>
      <c r="J31" s="97"/>
      <c r="K31" s="96"/>
      <c r="L31" s="100"/>
      <c r="M31" s="96"/>
      <c r="N31" s="100"/>
      <c r="O31" s="96"/>
      <c r="P31" s="100"/>
    </row>
    <row r="32" spans="2:16" x14ac:dyDescent="0.25">
      <c r="B32" s="95"/>
      <c r="C32" s="96"/>
      <c r="D32" s="156"/>
      <c r="E32" s="156"/>
      <c r="F32" s="96"/>
      <c r="G32" s="98"/>
      <c r="H32" s="99"/>
      <c r="I32" s="97"/>
      <c r="J32" s="97"/>
      <c r="K32" s="96"/>
      <c r="L32" s="100"/>
      <c r="M32" s="96"/>
      <c r="N32" s="100"/>
      <c r="O32" s="96"/>
      <c r="P32" s="100"/>
    </row>
    <row r="33" spans="2:16" x14ac:dyDescent="0.25">
      <c r="B33" s="95"/>
      <c r="C33" s="96"/>
      <c r="D33" s="156"/>
      <c r="E33" s="156"/>
      <c r="F33" s="96"/>
      <c r="G33" s="98"/>
      <c r="H33" s="99"/>
      <c r="I33" s="97"/>
      <c r="J33" s="97"/>
      <c r="K33" s="96"/>
      <c r="L33" s="100"/>
      <c r="M33" s="96"/>
      <c r="N33" s="100"/>
      <c r="O33" s="96"/>
      <c r="P33" s="100"/>
    </row>
    <row r="34" spans="2:16" x14ac:dyDescent="0.25">
      <c r="B34" s="95"/>
      <c r="C34" s="96"/>
      <c r="D34" s="156"/>
      <c r="E34" s="156"/>
      <c r="F34" s="96"/>
      <c r="G34" s="98"/>
      <c r="H34" s="99"/>
      <c r="I34" s="97"/>
      <c r="J34" s="97"/>
      <c r="K34" s="96"/>
      <c r="L34" s="100"/>
      <c r="M34" s="96"/>
      <c r="N34" s="100"/>
      <c r="O34" s="96"/>
      <c r="P34" s="100"/>
    </row>
    <row r="35" spans="2:16" x14ac:dyDescent="0.25">
      <c r="B35" s="20"/>
      <c r="C35" s="20"/>
      <c r="D35" s="20"/>
      <c r="E35" s="20"/>
      <c r="F35" s="20"/>
      <c r="G35" s="21"/>
      <c r="H35" s="20"/>
      <c r="I35" s="22"/>
      <c r="J35" s="22"/>
      <c r="K35" s="20"/>
      <c r="L35" s="23"/>
      <c r="M35" s="20"/>
      <c r="N35" s="23"/>
      <c r="O35" s="20"/>
      <c r="P35" s="23"/>
    </row>
    <row r="36" spans="2:16" x14ac:dyDescent="0.25">
      <c r="B36" s="96"/>
      <c r="C36" s="96"/>
      <c r="D36" s="96"/>
      <c r="E36" s="96"/>
      <c r="F36" s="96"/>
      <c r="G36" s="98"/>
      <c r="H36" s="96"/>
      <c r="I36" s="22"/>
      <c r="J36" s="22"/>
      <c r="K36" s="20"/>
      <c r="L36" s="23"/>
      <c r="M36" s="20"/>
      <c r="N36" s="23"/>
      <c r="O36" s="20"/>
      <c r="P36" s="23"/>
    </row>
    <row r="37" spans="2:16" x14ac:dyDescent="0.25">
      <c r="B37" s="96"/>
      <c r="C37" s="96"/>
      <c r="D37" s="96"/>
      <c r="E37" s="96"/>
      <c r="F37" s="96"/>
      <c r="G37" s="98"/>
      <c r="H37" s="96"/>
      <c r="I37" s="22"/>
      <c r="J37" s="22"/>
      <c r="K37" s="20"/>
      <c r="L37" s="23"/>
      <c r="M37" s="20"/>
      <c r="N37" s="23"/>
      <c r="O37" s="20"/>
      <c r="P37" s="23"/>
    </row>
    <row r="38" spans="2:16" x14ac:dyDescent="0.25">
      <c r="B38" s="96"/>
      <c r="C38" s="96"/>
      <c r="D38" s="96"/>
      <c r="E38" s="96"/>
      <c r="F38" s="96"/>
      <c r="G38" s="98"/>
      <c r="H38" s="96"/>
      <c r="I38" s="22"/>
      <c r="J38" s="22"/>
      <c r="K38" s="20"/>
      <c r="L38" s="23"/>
      <c r="M38" s="20"/>
      <c r="N38" s="23"/>
      <c r="O38" s="20"/>
      <c r="P38" s="23"/>
    </row>
    <row r="39" spans="2:16" x14ac:dyDescent="0.25">
      <c r="B39" s="96"/>
      <c r="C39" s="96"/>
      <c r="D39" s="96"/>
      <c r="E39" s="96"/>
      <c r="F39" s="96"/>
      <c r="G39" s="98"/>
      <c r="H39" s="96"/>
      <c r="I39" s="22"/>
      <c r="J39" s="22"/>
      <c r="K39" s="20"/>
      <c r="L39" s="23"/>
      <c r="M39" s="20"/>
      <c r="N39" s="23"/>
      <c r="O39" s="20"/>
      <c r="P39" s="23"/>
    </row>
    <row r="40" spans="2:16" x14ac:dyDescent="0.25">
      <c r="B40" s="96"/>
      <c r="C40" s="96"/>
      <c r="D40" s="96"/>
      <c r="E40" s="96"/>
      <c r="F40" s="96"/>
      <c r="G40" s="98"/>
      <c r="H40" s="96"/>
      <c r="I40" s="22"/>
      <c r="J40" s="22"/>
      <c r="K40" s="20"/>
      <c r="L40" s="23"/>
      <c r="M40" s="20"/>
      <c r="N40" s="23"/>
      <c r="O40" s="20"/>
      <c r="P40" s="23"/>
    </row>
    <row r="41" spans="2:16" x14ac:dyDescent="0.25">
      <c r="B41" s="96"/>
      <c r="C41" s="96"/>
      <c r="D41" s="96"/>
      <c r="E41" s="96"/>
      <c r="F41" s="96"/>
      <c r="G41" s="98"/>
      <c r="H41" s="96"/>
      <c r="I41" s="22"/>
      <c r="J41" s="22"/>
      <c r="K41" s="20"/>
      <c r="L41" s="23"/>
      <c r="M41" s="20"/>
      <c r="N41" s="23"/>
      <c r="O41" s="20"/>
      <c r="P41" s="23"/>
    </row>
    <row r="42" spans="2:16" x14ac:dyDescent="0.25">
      <c r="B42" s="20"/>
      <c r="C42" s="20"/>
      <c r="D42" s="20"/>
      <c r="E42" s="20"/>
      <c r="F42" s="20"/>
      <c r="G42" s="21"/>
      <c r="H42" s="20"/>
      <c r="I42" s="22"/>
      <c r="J42" s="22"/>
      <c r="K42" s="20"/>
      <c r="L42" s="23"/>
      <c r="M42" s="20"/>
      <c r="N42" s="23"/>
      <c r="O42" s="20"/>
      <c r="P42" s="23"/>
    </row>
  </sheetData>
  <sheetProtection sheet="1" objects="1" scenarios="1"/>
  <mergeCells count="11">
    <mergeCell ref="A1:G1"/>
    <mergeCell ref="I6:J6"/>
    <mergeCell ref="D27:D34"/>
    <mergeCell ref="E27:E34"/>
    <mergeCell ref="E12:E25"/>
    <mergeCell ref="D12:D25"/>
    <mergeCell ref="B6:B7"/>
    <mergeCell ref="D6:E7"/>
    <mergeCell ref="G6:H7"/>
    <mergeCell ref="B2:J2"/>
    <mergeCell ref="B4:J4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04AAAC8-8A30-4CF5-A447-C51EEFDCAE50}">
          <x14:formula1>
            <xm:f>Dados!$A$1:$A$13</xm:f>
          </x14:formula1>
          <xm:sqref>P9:P10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AB3496CE15C47888770009FB01494" ma:contentTypeVersion="16" ma:contentTypeDescription="Criar um novo documento." ma:contentTypeScope="" ma:versionID="a53d8a15ca6ed8d62ab22e9cdc2ed5af">
  <xsd:schema xmlns:xsd="http://www.w3.org/2001/XMLSchema" xmlns:xs="http://www.w3.org/2001/XMLSchema" xmlns:p="http://schemas.microsoft.com/office/2006/metadata/properties" xmlns:ns1="http://schemas.microsoft.com/sharepoint/v3" xmlns:ns2="c6fe606e-7b48-4428-8129-36f03d28d337" xmlns:ns3="3ed1acca-0771-4a9f-90d9-a26cac60118c" targetNamespace="http://schemas.microsoft.com/office/2006/metadata/properties" ma:root="true" ma:fieldsID="8274ebd9776c90794c26b04eec133472" ns1:_="" ns2:_="" ns3:_="">
    <xsd:import namespace="http://schemas.microsoft.com/sharepoint/v3"/>
    <xsd:import namespace="c6fe606e-7b48-4428-8129-36f03d28d337"/>
    <xsd:import namespace="3ed1acca-0771-4a9f-90d9-a26cac6011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e606e-7b48-4428-8129-36f03d28d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1acca-0771-4a9f-90d9-a26cac6011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09cfa-bdc8-46d8-a462-8b91fa762168}" ma:internalName="TaxCatchAll" ma:showField="CatchAllData" ma:web="3ed1acca-0771-4a9f-90d9-a26cac601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6fe606e-7b48-4428-8129-36f03d28d337">
      <Terms xmlns="http://schemas.microsoft.com/office/infopath/2007/PartnerControls"/>
    </lcf76f155ced4ddcb4097134ff3c332f>
    <_ip_UnifiedCompliancePolicyProperties xmlns="http://schemas.microsoft.com/sharepoint/v3" xsi:nil="true"/>
    <TaxCatchAll xmlns="3ed1acca-0771-4a9f-90d9-a26cac60118c" xsi:nil="true"/>
  </documentManagement>
</p:properties>
</file>

<file path=customXml/itemProps1.xml><?xml version="1.0" encoding="utf-8"?>
<ds:datastoreItem xmlns:ds="http://schemas.openxmlformats.org/officeDocument/2006/customXml" ds:itemID="{6E311DE0-73ED-44D0-9025-D80DB8A5FA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DECFF5-4929-450C-B9FC-C983F8A76F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6fe606e-7b48-4428-8129-36f03d28d337"/>
    <ds:schemaRef ds:uri="3ed1acca-0771-4a9f-90d9-a26cac6011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F35890-6E9B-465D-A79D-BB1D2544B91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6fe606e-7b48-4428-8129-36f03d28d337"/>
    <ds:schemaRef ds:uri="3ed1acca-0771-4a9f-90d9-a26cac6011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Apresentação</vt:lpstr>
      <vt:lpstr>Pop.Alvo</vt:lpstr>
      <vt:lpstr>Gestante | Criança</vt:lpstr>
      <vt:lpstr>Dados</vt:lpstr>
      <vt:lpstr>HAS | DM</vt:lpstr>
      <vt:lpstr>Ca Mama | Colo Útero</vt:lpstr>
      <vt:lpstr>Pessoa Idosa</vt:lpstr>
      <vt:lpstr>Pop.Alvo!_Hlk127622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ANTÔNIO BRAGANÇA DE MATOS</dc:creator>
  <cp:keywords/>
  <dc:description/>
  <cp:lastModifiedBy>Ricardo Macedo Lima</cp:lastModifiedBy>
  <cp:revision/>
  <dcterms:created xsi:type="dcterms:W3CDTF">2019-02-09T20:58:49Z</dcterms:created>
  <dcterms:modified xsi:type="dcterms:W3CDTF">2024-08-07T15:27:49Z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0x010100D16AB3496CE15C47888770009FB01494</vt:lpwstr>
  </property>
  <property fmtid="{D5CDD505-2E9C-101B-9397-08002B2CF9AE}" pid="3" name="MediaServiceImageTags">
    <vt:lpwstr/>
  </property>
</Properties>
</file>